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борот_01_2016\"/>
    </mc:Choice>
  </mc:AlternateContent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P34" i="1" l="1"/>
  <c r="P33" i="1"/>
  <c r="P31" i="1"/>
  <c r="P30" i="1"/>
  <c r="P27" i="1"/>
  <c r="P26" i="1"/>
  <c r="P25" i="1"/>
  <c r="P24" i="1"/>
  <c r="P23" i="1"/>
  <c r="P22" i="1"/>
  <c r="P20" i="1"/>
  <c r="P19" i="1"/>
  <c r="P18" i="1"/>
  <c r="P17" i="1"/>
  <c r="P16" i="1"/>
  <c r="P14" i="1"/>
  <c r="P13" i="1"/>
  <c r="P11" i="1"/>
  <c r="P12" i="1"/>
  <c r="P9" i="1"/>
  <c r="P8" i="1"/>
  <c r="P32" i="1" l="1"/>
  <c r="P29" i="1"/>
  <c r="P28" i="1" s="1"/>
  <c r="O28" i="1" s="1"/>
  <c r="P21" i="1"/>
  <c r="O21" i="1" s="1"/>
  <c r="P15" i="1"/>
  <c r="O15" i="1" s="1"/>
  <c r="P10" i="1"/>
  <c r="O10" i="1" s="1"/>
  <c r="P7" i="1"/>
  <c r="O34" i="1"/>
  <c r="O33" i="1"/>
  <c r="O32" i="1"/>
  <c r="O31" i="1"/>
  <c r="O30" i="1"/>
  <c r="AB30" i="1" s="1"/>
  <c r="AC30" i="1" s="1"/>
  <c r="O27" i="1"/>
  <c r="AB27" i="1" s="1"/>
  <c r="AC27" i="1" s="1"/>
  <c r="O26" i="1"/>
  <c r="O25" i="1"/>
  <c r="O24" i="1"/>
  <c r="O23" i="1"/>
  <c r="O22" i="1"/>
  <c r="O20" i="1"/>
  <c r="O19" i="1"/>
  <c r="O18" i="1"/>
  <c r="O17" i="1"/>
  <c r="AB17" i="1" s="1"/>
  <c r="AC17" i="1" s="1"/>
  <c r="O16" i="1"/>
  <c r="O14" i="1"/>
  <c r="AB14" i="1" s="1"/>
  <c r="AC14" i="1" s="1"/>
  <c r="O13" i="1"/>
  <c r="O12" i="1"/>
  <c r="O11" i="1"/>
  <c r="O9" i="1"/>
  <c r="AB9" i="1" s="1"/>
  <c r="AC9" i="1" s="1"/>
  <c r="O8" i="1"/>
  <c r="AB12" i="1" l="1"/>
  <c r="AC12" i="1" s="1"/>
  <c r="AB19" i="1"/>
  <c r="AC19" i="1" s="1"/>
  <c r="AB22" i="1"/>
  <c r="AC22" i="1" s="1"/>
  <c r="AB24" i="1"/>
  <c r="AC24" i="1" s="1"/>
  <c r="AB26" i="1"/>
  <c r="AC26" i="1" s="1"/>
  <c r="AB32" i="1"/>
  <c r="AC32" i="1" s="1"/>
  <c r="AB34" i="1"/>
  <c r="AC34" i="1" s="1"/>
  <c r="AB15" i="1"/>
  <c r="AC15" i="1" s="1"/>
  <c r="AB28" i="1"/>
  <c r="AC28" i="1" s="1"/>
  <c r="AB8" i="1"/>
  <c r="AC8" i="1" s="1"/>
  <c r="AB11" i="1"/>
  <c r="AC11" i="1" s="1"/>
  <c r="AB13" i="1"/>
  <c r="AC13" i="1" s="1"/>
  <c r="AB16" i="1"/>
  <c r="AC16" i="1" s="1"/>
  <c r="AB18" i="1"/>
  <c r="AC18" i="1" s="1"/>
  <c r="AB20" i="1"/>
  <c r="AC20" i="1" s="1"/>
  <c r="AB23" i="1"/>
  <c r="AC23" i="1" s="1"/>
  <c r="AB25" i="1"/>
  <c r="AC25" i="1" s="1"/>
  <c r="AB31" i="1"/>
  <c r="AC31" i="1" s="1"/>
  <c r="AB33" i="1"/>
  <c r="AC33" i="1" s="1"/>
  <c r="AB10" i="1"/>
  <c r="AC10" i="1" s="1"/>
  <c r="AB21" i="1"/>
  <c r="AC21" i="1" s="1"/>
  <c r="P6" i="1"/>
  <c r="O6" i="1" s="1"/>
  <c r="O7" i="1"/>
  <c r="O29" i="1"/>
  <c r="AB7" i="1" l="1"/>
  <c r="AC7" i="1" s="1"/>
  <c r="AB29" i="1"/>
  <c r="AC29" i="1" s="1"/>
  <c r="AB6" i="1"/>
  <c r="AC6" i="1" s="1"/>
  <c r="P5" i="1"/>
  <c r="O5" i="1" s="1"/>
  <c r="AB5" i="1" l="1"/>
  <c r="AC5" i="1" s="1"/>
</calcChain>
</file>

<file path=xl/sharedStrings.xml><?xml version="1.0" encoding="utf-8"?>
<sst xmlns="http://schemas.openxmlformats.org/spreadsheetml/2006/main" count="58" uniqueCount="45">
  <si>
    <t>2016 / 2015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</si>
  <si>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</si>
  <si>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</si>
  <si>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</si>
  <si>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</si>
  <si>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</si>
  <si>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</si>
  <si>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</si>
  <si>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</si>
  <si>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</si>
  <si>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</si>
  <si>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</si>
  <si>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</si>
  <si>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</si>
  <si>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</si>
  <si>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</si>
  <si>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</si>
  <si>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</si>
  <si>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</si>
  <si>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</si>
  <si>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</si>
  <si>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</si>
  <si>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</si>
  <si>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</si>
  <si>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</si>
  <si>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</si>
  <si>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</si>
  <si>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</si>
  <si>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</si>
  <si>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</si>
  <si>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</si>
  <si>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</si>
  <si>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</si>
  <si>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</si>
  <si>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</si>
  <si>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</si>
  <si>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</si>
  <si>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</si>
  <si>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</si>
  <si>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</si>
  <si>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</si>
  <si>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</si>
  <si>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</si>
  <si>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</si>
  <si>
    <t>NCSP Group Cargo Turnover for 1M 2016,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</si>
</sst>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0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3" fillId="0" borderId="0" xfId="0" applyFont="1" applyAlignment="1">
      <alignment horizontal="right" wrapText="1" readingOrder="1"/>
    </xf>
    <xf numFmtId="16" fontId="53" fillId="0" borderId="0" xfId="0" applyNumberFormat="1" applyFont="1" applyAlignment="1">
      <alignment horizontal="right" wrapText="1" readingOrder="1"/>
    </xf>
    <xf numFmtId="180" fontId="53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5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4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5-2016_&#1103;&#1085;&#1074;&#1072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слайд"/>
      <sheetName val="Грузы (2)"/>
    </sheetNames>
    <sheetDataSet>
      <sheetData sheetId="0">
        <row r="8">
          <cell r="AE8">
            <v>2812.6</v>
          </cell>
        </row>
        <row r="9">
          <cell r="AE9">
            <v>3718.2</v>
          </cell>
        </row>
        <row r="10">
          <cell r="AE10">
            <v>2004.6</v>
          </cell>
        </row>
        <row r="14">
          <cell r="AE14">
            <v>1352.3</v>
          </cell>
        </row>
        <row r="15">
          <cell r="AE15">
            <v>826.5</v>
          </cell>
        </row>
        <row r="18">
          <cell r="AE18">
            <v>3</v>
          </cell>
        </row>
        <row r="20">
          <cell r="AE20">
            <v>477.4</v>
          </cell>
        </row>
        <row r="25">
          <cell r="AE25">
            <v>687.8</v>
          </cell>
        </row>
        <row r="30">
          <cell r="AE30">
            <v>157.19999999999999</v>
          </cell>
        </row>
        <row r="31">
          <cell r="AE31">
            <v>233.5</v>
          </cell>
        </row>
        <row r="32">
          <cell r="AE32">
            <v>48.4</v>
          </cell>
        </row>
        <row r="33">
          <cell r="AE33">
            <v>210.5</v>
          </cell>
        </row>
        <row r="35">
          <cell r="AE35">
            <v>116.6</v>
          </cell>
        </row>
        <row r="37">
          <cell r="AE37">
            <v>41.5</v>
          </cell>
        </row>
        <row r="39">
          <cell r="AE39">
            <v>87.600000000000009</v>
          </cell>
        </row>
        <row r="43">
          <cell r="AE43">
            <v>29.9</v>
          </cell>
        </row>
        <row r="45">
          <cell r="AE45">
            <v>218.6</v>
          </cell>
        </row>
        <row r="47">
          <cell r="AE47">
            <v>39</v>
          </cell>
        </row>
        <row r="49">
          <cell r="AE49">
            <v>14.1</v>
          </cell>
        </row>
        <row r="53">
          <cell r="AE53">
            <v>30.9</v>
          </cell>
        </row>
        <row r="55">
          <cell r="AE55">
            <v>18.2</v>
          </cell>
        </row>
        <row r="57">
          <cell r="AE57">
            <v>0</v>
          </cell>
        </row>
        <row r="62">
          <cell r="AE62">
            <v>123</v>
          </cell>
        </row>
        <row r="64">
          <cell r="AE64">
            <v>0</v>
          </cell>
        </row>
        <row r="67">
          <cell r="AE67">
            <v>0</v>
          </cell>
        </row>
        <row r="69">
          <cell r="AE69">
            <v>12.6</v>
          </cell>
        </row>
        <row r="74">
          <cell r="AE74">
            <v>0</v>
          </cell>
        </row>
        <row r="79">
          <cell r="AE79">
            <v>12.2</v>
          </cell>
        </row>
        <row r="80">
          <cell r="AE80">
            <v>22.6</v>
          </cell>
        </row>
        <row r="81">
          <cell r="AE81">
            <v>7.4</v>
          </cell>
        </row>
        <row r="82">
          <cell r="AE82">
            <v>54.3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58"/>
  <sheetViews>
    <sheetView tabSelected="1" zoomScaleNormal="100" workbookViewId="0">
      <pane xSplit="1" topLeftCell="B1" activePane="topRight" state="frozen"/>
      <selection pane="topRight" activeCell="B4" sqref="B4"/>
    </sheetView>
  </sheetViews>
  <sheetFormatPr defaultRowHeight="12.75" outlineLevelCol="1" x14ac:dyDescent="0.2"/>
  <cols>
    <col min="1" max="1" width="40.85546875" customWidth="1"/>
    <col min="2" max="2" width="11.28515625" style="1" customWidth="1"/>
    <col min="3" max="3" width="10.7109375" customWidth="1"/>
    <col min="4" max="12" width="10.7109375" hidden="1" customWidth="1" outlineLevel="1"/>
    <col min="13" max="13" width="10.7109375" hidden="1" customWidth="1" outlineLevel="1" collapsed="1"/>
    <col min="14" max="14" width="10.7109375" hidden="1" customWidth="1" outlineLevel="1"/>
    <col min="15" max="15" width="10.7109375" style="1" customWidth="1" collapsed="1"/>
    <col min="16" max="16" width="10.7109375" customWidth="1"/>
    <col min="17" max="27" width="10.7109375" hidden="1" customWidth="1" outlineLevel="1"/>
    <col min="28" max="28" width="12.140625" style="2" customWidth="1" collapsed="1"/>
    <col min="29" max="29" width="12.140625" customWidth="1"/>
    <col min="30" max="30" width="12.42578125" customWidth="1"/>
    <col min="31" max="31" width="12.85546875" customWidth="1"/>
  </cols>
  <sheetData>
    <row r="2" spans="1:32" ht="23.25" x14ac:dyDescent="0.35">
      <c r="A2" s="9" t="s">
        <v>44</v>
      </c>
    </row>
    <row r="3" spans="1:32" s="22" customFormat="1" ht="15" customHeight="1" x14ac:dyDescent="0.2">
      <c r="A3" s="37"/>
      <c r="B3" s="31">
        <v>2015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31">
        <v>2016</v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38" t="s">
        <v>0</v>
      </c>
      <c r="AC3" s="39"/>
      <c r="AD3" s="35"/>
    </row>
    <row r="4" spans="1:32" s="22" customFormat="1" ht="30.75" customHeight="1" x14ac:dyDescent="0.2">
      <c r="A4" s="37"/>
      <c r="C4" s="32" t="s">
        <v>30</v>
      </c>
      <c r="D4" s="32" t="s">
        <v>31</v>
      </c>
      <c r="E4" s="32" t="s">
        <v>32</v>
      </c>
      <c r="F4" s="32" t="s">
        <v>33</v>
      </c>
      <c r="G4" s="32" t="s">
        <v>34</v>
      </c>
      <c r="H4" s="32" t="s">
        <v>35</v>
      </c>
      <c r="I4" s="32" t="s">
        <v>36</v>
      </c>
      <c r="J4" s="32" t="s">
        <v>37</v>
      </c>
      <c r="K4" s="32" t="s">
        <v>38</v>
      </c>
      <c r="L4" s="32" t="s">
        <v>39</v>
      </c>
      <c r="M4" s="32" t="s">
        <v>40</v>
      </c>
      <c r="N4" s="32" t="s">
        <v>41</v>
      </c>
      <c r="P4" s="32" t="s">
        <v>30</v>
      </c>
      <c r="Q4" s="32" t="s">
        <v>31</v>
      </c>
      <c r="R4" s="32" t="s">
        <v>32</v>
      </c>
      <c r="S4" s="32" t="s">
        <v>33</v>
      </c>
      <c r="T4" s="32" t="s">
        <v>34</v>
      </c>
      <c r="U4" s="32" t="s">
        <v>35</v>
      </c>
      <c r="V4" s="32" t="s">
        <v>36</v>
      </c>
      <c r="W4" s="32" t="s">
        <v>37</v>
      </c>
      <c r="X4" s="32" t="s">
        <v>38</v>
      </c>
      <c r="Y4" s="32" t="s">
        <v>39</v>
      </c>
      <c r="Z4" s="32" t="s">
        <v>40</v>
      </c>
      <c r="AA4" s="32" t="s">
        <v>41</v>
      </c>
      <c r="AB4" s="28" t="s">
        <v>42</v>
      </c>
      <c r="AC4" s="29" t="s">
        <v>43</v>
      </c>
    </row>
    <row r="5" spans="1:32" x14ac:dyDescent="0.2">
      <c r="A5" s="3" t="s">
        <v>1</v>
      </c>
      <c r="B5" s="11">
        <v>139689.51300000001</v>
      </c>
      <c r="C5" s="11">
        <v>12666.5</v>
      </c>
      <c r="D5" s="11">
        <v>10602.720000000001</v>
      </c>
      <c r="E5" s="11">
        <v>12356.460000000001</v>
      </c>
      <c r="F5" s="11">
        <v>11750.35</v>
      </c>
      <c r="G5" s="11">
        <v>11307.490000000002</v>
      </c>
      <c r="H5" s="11">
        <v>11501.869999999999</v>
      </c>
      <c r="I5" s="11">
        <v>11124.029999999999</v>
      </c>
      <c r="J5" s="11">
        <v>11243.23</v>
      </c>
      <c r="K5" s="11">
        <v>11416.38</v>
      </c>
      <c r="L5" s="11">
        <v>12043.470000000005</v>
      </c>
      <c r="M5" s="11">
        <v>11923.879999999994</v>
      </c>
      <c r="N5" s="11">
        <v>11753.133000000002</v>
      </c>
      <c r="O5" s="11">
        <f>SUM(P5:AA5)</f>
        <v>11908.7</v>
      </c>
      <c r="P5" s="11">
        <f>P6+P15+P21+P28</f>
        <v>11908.7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>
        <f>O5-C5</f>
        <v>-757.79999999999927</v>
      </c>
      <c r="AC5" s="25">
        <f>AB5/C5</f>
        <v>-5.9827102988197156E-2</v>
      </c>
      <c r="AD5" s="26"/>
      <c r="AE5" s="30"/>
    </row>
    <row r="6" spans="1:32" x14ac:dyDescent="0.2">
      <c r="A6" s="4" t="s">
        <v>2</v>
      </c>
      <c r="B6" s="12">
        <v>108027.79000000001</v>
      </c>
      <c r="C6" s="12">
        <v>10243.1</v>
      </c>
      <c r="D6" s="12">
        <v>8479</v>
      </c>
      <c r="E6" s="12">
        <v>9631.4600000000009</v>
      </c>
      <c r="F6" s="12">
        <v>9470.3500000000022</v>
      </c>
      <c r="G6" s="12">
        <v>8459.59</v>
      </c>
      <c r="H6" s="12">
        <v>9051.869999999999</v>
      </c>
      <c r="I6" s="12">
        <v>8305.33</v>
      </c>
      <c r="J6" s="12">
        <v>8364.43</v>
      </c>
      <c r="K6" s="12">
        <v>8759.08</v>
      </c>
      <c r="L6" s="12">
        <v>9231.470000000003</v>
      </c>
      <c r="M6" s="12">
        <v>9167.9799999999941</v>
      </c>
      <c r="N6" s="12">
        <v>8864.1300000000028</v>
      </c>
      <c r="O6" s="12">
        <f t="shared" ref="O6:O34" si="0">SUM(P6:AA6)</f>
        <v>9419.1</v>
      </c>
      <c r="P6" s="12">
        <f>P7+P10+P13+P14</f>
        <v>9419.1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>
        <f t="shared" ref="AB6:AB34" si="1">O6-C6</f>
        <v>-824</v>
      </c>
      <c r="AC6" s="23">
        <f t="shared" ref="AC6:AC34" si="2">AB6/C6</f>
        <v>-8.0444396715837974E-2</v>
      </c>
      <c r="AD6" s="26"/>
      <c r="AE6" s="30"/>
    </row>
    <row r="7" spans="1:32" x14ac:dyDescent="0.2">
      <c r="A7" s="5" t="s">
        <v>3</v>
      </c>
      <c r="B7" s="14">
        <v>75206.990000000005</v>
      </c>
      <c r="C7" s="14">
        <v>7227</v>
      </c>
      <c r="D7" s="14">
        <v>5797.08</v>
      </c>
      <c r="E7" s="14">
        <v>6484.65</v>
      </c>
      <c r="F7" s="14">
        <v>6515.5700000000015</v>
      </c>
      <c r="G7" s="14">
        <v>5842.1999999999989</v>
      </c>
      <c r="H7" s="14">
        <v>6320.09</v>
      </c>
      <c r="I7" s="14">
        <v>5893.0099999999984</v>
      </c>
      <c r="J7" s="14">
        <v>5913.3300000000017</v>
      </c>
      <c r="K7" s="14">
        <v>6335.07</v>
      </c>
      <c r="L7" s="14">
        <v>6553.2100000000028</v>
      </c>
      <c r="M7" s="14">
        <v>6445.6899999999951</v>
      </c>
      <c r="N7" s="14">
        <v>5880.0900000000038</v>
      </c>
      <c r="O7" s="14">
        <f t="shared" si="0"/>
        <v>6530.7999999999993</v>
      </c>
      <c r="P7" s="14">
        <f>P8+P9</f>
        <v>6530.7999999999993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>
        <f t="shared" si="1"/>
        <v>-696.20000000000073</v>
      </c>
      <c r="AC7" s="24">
        <f t="shared" si="2"/>
        <v>-9.633319496333205E-2</v>
      </c>
      <c r="AD7" s="26"/>
      <c r="AE7" s="30"/>
    </row>
    <row r="8" spans="1:32" s="7" customFormat="1" x14ac:dyDescent="0.2">
      <c r="A8" s="6" t="s">
        <v>4</v>
      </c>
      <c r="B8" s="13">
        <v>30065.3</v>
      </c>
      <c r="C8" s="13">
        <v>3127.8</v>
      </c>
      <c r="D8" s="13">
        <v>2499.5</v>
      </c>
      <c r="E8" s="13">
        <v>2961.2</v>
      </c>
      <c r="F8" s="13">
        <v>2430.2000000000007</v>
      </c>
      <c r="G8" s="13">
        <v>2428</v>
      </c>
      <c r="H8" s="13">
        <v>2322.5</v>
      </c>
      <c r="I8" s="13">
        <v>2587.7999999999993</v>
      </c>
      <c r="J8" s="13">
        <v>2505</v>
      </c>
      <c r="K8" s="13">
        <v>2443.5999999999985</v>
      </c>
      <c r="L8" s="13">
        <v>2725.2000000000007</v>
      </c>
      <c r="M8" s="13">
        <v>2255</v>
      </c>
      <c r="N8" s="13">
        <v>1779.5</v>
      </c>
      <c r="O8" s="13">
        <f t="shared" si="0"/>
        <v>2812.6</v>
      </c>
      <c r="P8" s="13">
        <f>[18]объемы!$AE$8</f>
        <v>2812.6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4">
        <f t="shared" si="1"/>
        <v>-315.20000000000027</v>
      </c>
      <c r="AC8" s="24">
        <f t="shared" si="2"/>
        <v>-0.10077370675874425</v>
      </c>
      <c r="AD8" s="26"/>
      <c r="AE8" s="30"/>
    </row>
    <row r="9" spans="1:32" s="7" customFormat="1" x14ac:dyDescent="0.2">
      <c r="A9" s="6" t="s">
        <v>5</v>
      </c>
      <c r="B9" s="13">
        <v>45141.69</v>
      </c>
      <c r="C9" s="14">
        <v>4099.2</v>
      </c>
      <c r="D9" s="13">
        <v>3297.58</v>
      </c>
      <c r="E9" s="13">
        <v>3523.45</v>
      </c>
      <c r="F9" s="14">
        <v>4085.3700000000008</v>
      </c>
      <c r="G9" s="13">
        <v>3414.1999999999989</v>
      </c>
      <c r="H9" s="13">
        <v>3997.59</v>
      </c>
      <c r="I9" s="13">
        <v>3305.2099999999991</v>
      </c>
      <c r="J9" s="13">
        <v>3408.3300000000017</v>
      </c>
      <c r="K9" s="13">
        <v>3891.4700000000012</v>
      </c>
      <c r="L9" s="13">
        <v>3828.010000000002</v>
      </c>
      <c r="M9" s="13">
        <v>4190.6899999999951</v>
      </c>
      <c r="N9" s="13">
        <v>4100.5900000000038</v>
      </c>
      <c r="O9" s="13">
        <f t="shared" si="0"/>
        <v>3718.2</v>
      </c>
      <c r="P9" s="14">
        <f>[18]объемы!$AE$9</f>
        <v>3718.2</v>
      </c>
      <c r="Q9" s="13"/>
      <c r="R9" s="13"/>
      <c r="S9" s="14"/>
      <c r="T9" s="13"/>
      <c r="U9" s="13"/>
      <c r="V9" s="13"/>
      <c r="W9" s="13"/>
      <c r="X9" s="13"/>
      <c r="Y9" s="13"/>
      <c r="Z9" s="13"/>
      <c r="AA9" s="13"/>
      <c r="AB9" s="14">
        <f t="shared" si="1"/>
        <v>-381</v>
      </c>
      <c r="AC9" s="24">
        <f t="shared" si="2"/>
        <v>-9.2944964871194385E-2</v>
      </c>
      <c r="AD9" s="26"/>
      <c r="AE9" s="30"/>
    </row>
    <row r="10" spans="1:32" x14ac:dyDescent="0.2">
      <c r="A10" s="5" t="s">
        <v>6</v>
      </c>
      <c r="B10" s="34">
        <v>31888.789999999997</v>
      </c>
      <c r="C10" s="14">
        <v>2970.7</v>
      </c>
      <c r="D10" s="14">
        <v>2590.41</v>
      </c>
      <c r="E10" s="14">
        <v>3107.9100000000008</v>
      </c>
      <c r="F10" s="14">
        <v>2847.7800000000007</v>
      </c>
      <c r="G10" s="14">
        <v>2529.7600000000002</v>
      </c>
      <c r="H10" s="14">
        <v>2655.7099999999996</v>
      </c>
      <c r="I10" s="14">
        <v>2331.2200000000003</v>
      </c>
      <c r="J10" s="14">
        <v>2370.4999999999982</v>
      </c>
      <c r="K10" s="14">
        <v>2359.1100000000006</v>
      </c>
      <c r="L10" s="14">
        <v>2608.16</v>
      </c>
      <c r="M10" s="14">
        <v>2625.3900000000003</v>
      </c>
      <c r="N10" s="14">
        <v>2892.1399999999994</v>
      </c>
      <c r="O10" s="34">
        <f t="shared" si="0"/>
        <v>2831.1</v>
      </c>
      <c r="P10" s="14">
        <f>P11+P12</f>
        <v>2831.1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f t="shared" si="1"/>
        <v>-139.59999999999991</v>
      </c>
      <c r="AC10" s="24">
        <f t="shared" si="2"/>
        <v>-4.69922913791362E-2</v>
      </c>
      <c r="AD10" s="26"/>
      <c r="AE10" s="30"/>
    </row>
    <row r="11" spans="1:32" s="7" customFormat="1" x14ac:dyDescent="0.2">
      <c r="A11" s="6" t="s">
        <v>7</v>
      </c>
      <c r="B11" s="13">
        <v>17384.27</v>
      </c>
      <c r="C11" s="13">
        <v>1662.5</v>
      </c>
      <c r="D11" s="13">
        <v>1392.1</v>
      </c>
      <c r="E11" s="13">
        <v>1874.7000000000003</v>
      </c>
      <c r="F11" s="13">
        <v>1711.5000000000002</v>
      </c>
      <c r="G11" s="13">
        <v>1288.57</v>
      </c>
      <c r="H11" s="13">
        <v>1375.0599999999997</v>
      </c>
      <c r="I11" s="13">
        <v>1177.8600000000001</v>
      </c>
      <c r="J11" s="13">
        <v>1231.32</v>
      </c>
      <c r="K11" s="13">
        <v>1280.2900000000002</v>
      </c>
      <c r="L11" s="13">
        <v>1355.4399999999998</v>
      </c>
      <c r="M11" s="13">
        <v>1393.2999999999995</v>
      </c>
      <c r="N11" s="13">
        <v>1641.6300000000003</v>
      </c>
      <c r="O11" s="13">
        <f t="shared" si="0"/>
        <v>1475.8</v>
      </c>
      <c r="P11" s="13">
        <f>[18]объемы!$AE$10+[18]объемы!$AE$15-[18]объемы!$AE$14-[18]объемы!$AE$18</f>
        <v>1475.8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>
        <f t="shared" si="1"/>
        <v>-186.70000000000005</v>
      </c>
      <c r="AC11" s="24">
        <f t="shared" si="2"/>
        <v>-0.11230075187969928</v>
      </c>
      <c r="AD11" s="26"/>
      <c r="AE11" s="30"/>
      <c r="AF11" s="33"/>
    </row>
    <row r="12" spans="1:32" s="7" customFormat="1" x14ac:dyDescent="0.2">
      <c r="A12" s="6" t="s">
        <v>8</v>
      </c>
      <c r="B12" s="13">
        <v>14504.519999999997</v>
      </c>
      <c r="C12" s="13">
        <v>1308.2</v>
      </c>
      <c r="D12" s="13">
        <v>1198.31</v>
      </c>
      <c r="E12" s="13">
        <v>1233.2100000000003</v>
      </c>
      <c r="F12" s="13">
        <v>1136.2800000000002</v>
      </c>
      <c r="G12" s="13">
        <v>1241.19</v>
      </c>
      <c r="H12" s="13">
        <v>1280.6499999999999</v>
      </c>
      <c r="I12" s="13">
        <v>1153.3600000000004</v>
      </c>
      <c r="J12" s="13">
        <v>1139.1799999999985</v>
      </c>
      <c r="K12" s="13">
        <v>1078.8200000000004</v>
      </c>
      <c r="L12" s="13">
        <v>1252.72</v>
      </c>
      <c r="M12" s="13">
        <v>1232.0900000000008</v>
      </c>
      <c r="N12" s="13">
        <v>1250.5099999999993</v>
      </c>
      <c r="O12" s="13">
        <f t="shared" si="0"/>
        <v>1355.3</v>
      </c>
      <c r="P12" s="13">
        <f>[18]объемы!$AE$14+[18]объемы!$AE$18</f>
        <v>1355.3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>
        <f t="shared" si="1"/>
        <v>47.099999999999909</v>
      </c>
      <c r="AC12" s="24">
        <f t="shared" si="2"/>
        <v>3.600366916373636E-2</v>
      </c>
      <c r="AD12" s="26"/>
      <c r="AE12" s="30"/>
      <c r="AF12" s="33"/>
    </row>
    <row r="13" spans="1:32" x14ac:dyDescent="0.2">
      <c r="A13" s="5" t="s">
        <v>9</v>
      </c>
      <c r="B13" s="13">
        <v>715.3</v>
      </c>
      <c r="C13" s="14">
        <v>33</v>
      </c>
      <c r="D13" s="14">
        <v>66</v>
      </c>
      <c r="E13" s="14">
        <v>0</v>
      </c>
      <c r="F13" s="14">
        <v>72.400000000000006</v>
      </c>
      <c r="G13" s="14">
        <v>57.430000000000007</v>
      </c>
      <c r="H13" s="14">
        <v>70.069999999999965</v>
      </c>
      <c r="I13" s="14">
        <v>75.100000000000023</v>
      </c>
      <c r="J13" s="14">
        <v>80.600000000000023</v>
      </c>
      <c r="K13" s="14">
        <v>64.899999999999977</v>
      </c>
      <c r="L13" s="14">
        <v>58.100000000000023</v>
      </c>
      <c r="M13" s="14">
        <v>75.799999999999955</v>
      </c>
      <c r="N13" s="14">
        <v>61.899999999999977</v>
      </c>
      <c r="O13" s="13">
        <f t="shared" si="0"/>
        <v>39</v>
      </c>
      <c r="P13" s="14">
        <f>[18]объемы!$AE$47</f>
        <v>39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>
        <f t="shared" si="1"/>
        <v>6</v>
      </c>
      <c r="AC13" s="24">
        <f t="shared" si="2"/>
        <v>0.18181818181818182</v>
      </c>
      <c r="AD13" s="26"/>
      <c r="AE13" s="30"/>
    </row>
    <row r="14" spans="1:32" x14ac:dyDescent="0.2">
      <c r="A14" s="5" t="s">
        <v>10</v>
      </c>
      <c r="B14" s="13">
        <v>216.71</v>
      </c>
      <c r="C14" s="14">
        <v>12.4</v>
      </c>
      <c r="D14" s="14">
        <v>25.509999999999998</v>
      </c>
      <c r="E14" s="14">
        <v>38.9</v>
      </c>
      <c r="F14" s="14">
        <v>34.600000000000009</v>
      </c>
      <c r="G14" s="14">
        <v>30.199999999999989</v>
      </c>
      <c r="H14" s="14">
        <v>6</v>
      </c>
      <c r="I14" s="14">
        <v>6</v>
      </c>
      <c r="J14" s="14">
        <v>0</v>
      </c>
      <c r="K14" s="14">
        <v>0</v>
      </c>
      <c r="L14" s="14">
        <v>12</v>
      </c>
      <c r="M14" s="14">
        <v>21.099999999999994</v>
      </c>
      <c r="N14" s="14">
        <v>30</v>
      </c>
      <c r="O14" s="13">
        <f t="shared" si="0"/>
        <v>18.2</v>
      </c>
      <c r="P14" s="14">
        <f>[18]объемы!$AE$55</f>
        <v>18.2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>
        <f t="shared" si="1"/>
        <v>5.7999999999999989</v>
      </c>
      <c r="AC14" s="24">
        <f t="shared" si="2"/>
        <v>0.46774193548387089</v>
      </c>
      <c r="AD14" s="26"/>
      <c r="AE14" s="30"/>
    </row>
    <row r="15" spans="1:32" x14ac:dyDescent="0.2">
      <c r="A15" s="4" t="s">
        <v>11</v>
      </c>
      <c r="B15" s="12">
        <v>12565.130000000001</v>
      </c>
      <c r="C15" s="12">
        <v>963.2</v>
      </c>
      <c r="D15" s="12">
        <v>642.03</v>
      </c>
      <c r="E15" s="12">
        <v>977.90000000000009</v>
      </c>
      <c r="F15" s="12">
        <v>704.8</v>
      </c>
      <c r="G15" s="12">
        <v>1102.5999999999999</v>
      </c>
      <c r="H15" s="12">
        <v>872.7</v>
      </c>
      <c r="I15" s="12">
        <v>1029.4000000000001</v>
      </c>
      <c r="J15" s="12">
        <v>1404.7999999999997</v>
      </c>
      <c r="K15" s="12">
        <v>1037.6000000000001</v>
      </c>
      <c r="L15" s="12">
        <v>1261.1000000000001</v>
      </c>
      <c r="M15" s="12">
        <v>1119.8999999999999</v>
      </c>
      <c r="N15" s="12">
        <v>1449.1000000000001</v>
      </c>
      <c r="O15" s="12">
        <f t="shared" si="0"/>
        <v>999.9</v>
      </c>
      <c r="P15" s="12">
        <f>SUM(P16:P20)</f>
        <v>999.9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>
        <f t="shared" si="1"/>
        <v>36.699999999999932</v>
      </c>
      <c r="AC15" s="23">
        <f t="shared" si="2"/>
        <v>3.8102159468438465E-2</v>
      </c>
      <c r="AD15" s="26"/>
      <c r="AE15" s="30"/>
    </row>
    <row r="16" spans="1:32" x14ac:dyDescent="0.2">
      <c r="A16" s="5" t="s">
        <v>12</v>
      </c>
      <c r="B16" s="27">
        <v>6715.5999999999995</v>
      </c>
      <c r="C16" s="14">
        <v>513.4</v>
      </c>
      <c r="D16" s="14">
        <v>357.2</v>
      </c>
      <c r="E16" s="14">
        <v>492.70000000000005</v>
      </c>
      <c r="F16" s="14">
        <v>302.89999999999986</v>
      </c>
      <c r="G16" s="14">
        <v>454.1</v>
      </c>
      <c r="H16" s="14">
        <v>421</v>
      </c>
      <c r="I16" s="14">
        <v>567.5</v>
      </c>
      <c r="J16" s="14">
        <v>856.39999999999986</v>
      </c>
      <c r="K16" s="14">
        <v>534.70000000000027</v>
      </c>
      <c r="L16" s="14">
        <v>768.69999999999982</v>
      </c>
      <c r="M16" s="14">
        <v>611</v>
      </c>
      <c r="N16" s="14">
        <v>836</v>
      </c>
      <c r="O16" s="27">
        <f t="shared" si="0"/>
        <v>477.4</v>
      </c>
      <c r="P16" s="14">
        <f>[18]объемы!$AE$20</f>
        <v>477.4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>
        <f t="shared" si="1"/>
        <v>-36</v>
      </c>
      <c r="AC16" s="24">
        <f t="shared" si="2"/>
        <v>-7.0120763537202965E-2</v>
      </c>
      <c r="AD16" s="26"/>
      <c r="AE16" s="30"/>
    </row>
    <row r="17" spans="1:31" x14ac:dyDescent="0.2">
      <c r="A17" s="5" t="s">
        <v>13</v>
      </c>
      <c r="B17" s="27">
        <v>1140.6500000000001</v>
      </c>
      <c r="C17" s="14">
        <v>117.5</v>
      </c>
      <c r="D17" s="14">
        <v>71.350000000000009</v>
      </c>
      <c r="E17" s="14">
        <v>102.99999999999997</v>
      </c>
      <c r="F17" s="14">
        <v>47.800000000000011</v>
      </c>
      <c r="G17" s="14">
        <v>123.19999999999999</v>
      </c>
      <c r="H17" s="14">
        <v>64.300000000000068</v>
      </c>
      <c r="I17" s="14">
        <v>127</v>
      </c>
      <c r="J17" s="14">
        <v>107.5</v>
      </c>
      <c r="K17" s="14">
        <v>85.599999999999909</v>
      </c>
      <c r="L17" s="14">
        <v>156.20000000000005</v>
      </c>
      <c r="M17" s="14">
        <v>49.799999999999955</v>
      </c>
      <c r="N17" s="14">
        <v>87.400000000000091</v>
      </c>
      <c r="O17" s="27">
        <f t="shared" si="0"/>
        <v>116.6</v>
      </c>
      <c r="P17" s="14">
        <f>[18]объемы!$AE$35</f>
        <v>116.6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>
        <f t="shared" si="1"/>
        <v>-0.90000000000000568</v>
      </c>
      <c r="AC17" s="24">
        <f t="shared" si="2"/>
        <v>-7.6595744680851546E-3</v>
      </c>
      <c r="AD17" s="26"/>
      <c r="AE17" s="30"/>
    </row>
    <row r="18" spans="1:31" x14ac:dyDescent="0.2">
      <c r="A18" s="5" t="s">
        <v>14</v>
      </c>
      <c r="B18" s="27">
        <v>932.02</v>
      </c>
      <c r="C18" s="14">
        <v>107.9</v>
      </c>
      <c r="D18" s="14">
        <v>2.0000000000010232E-2</v>
      </c>
      <c r="E18" s="14">
        <v>144.19999999999999</v>
      </c>
      <c r="F18" s="14">
        <v>105.00000000000003</v>
      </c>
      <c r="G18" s="14">
        <v>138.59999999999997</v>
      </c>
      <c r="H18" s="14">
        <v>87.800000000000011</v>
      </c>
      <c r="I18" s="14">
        <v>93.100000000000023</v>
      </c>
      <c r="J18" s="14">
        <v>0</v>
      </c>
      <c r="K18" s="14">
        <v>92</v>
      </c>
      <c r="L18" s="14">
        <v>0</v>
      </c>
      <c r="M18" s="14">
        <v>92.399999999999977</v>
      </c>
      <c r="N18" s="14">
        <v>71</v>
      </c>
      <c r="O18" s="27">
        <f t="shared" si="0"/>
        <v>41.5</v>
      </c>
      <c r="P18" s="14">
        <f>[18]объемы!$AE$37</f>
        <v>41.5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>
        <f t="shared" si="1"/>
        <v>-66.400000000000006</v>
      </c>
      <c r="AC18" s="24">
        <f t="shared" si="2"/>
        <v>-0.61538461538461542</v>
      </c>
      <c r="AD18" s="26"/>
      <c r="AE18" s="30"/>
    </row>
    <row r="19" spans="1:31" x14ac:dyDescent="0.2">
      <c r="A19" s="5" t="s">
        <v>15</v>
      </c>
      <c r="B19" s="27">
        <v>2222.04</v>
      </c>
      <c r="C19" s="14">
        <v>60.6</v>
      </c>
      <c r="D19" s="14">
        <v>144.44</v>
      </c>
      <c r="E19" s="14">
        <v>116.4</v>
      </c>
      <c r="F19" s="14">
        <v>124.90000000000002</v>
      </c>
      <c r="G19" s="14">
        <v>234.8</v>
      </c>
      <c r="H19" s="14">
        <v>214.09999999999991</v>
      </c>
      <c r="I19" s="14">
        <v>170.40000000000009</v>
      </c>
      <c r="J19" s="14">
        <v>267.69999999999982</v>
      </c>
      <c r="K19" s="14">
        <v>199.3000000000001</v>
      </c>
      <c r="L19" s="14">
        <v>203.10000000000005</v>
      </c>
      <c r="M19" s="14">
        <v>221.6</v>
      </c>
      <c r="N19" s="14">
        <v>264.70000000000005</v>
      </c>
      <c r="O19" s="27">
        <f t="shared" si="0"/>
        <v>241.4</v>
      </c>
      <c r="P19" s="14">
        <f>[18]объемы!$AE$33+[18]объемы!$AE$53</f>
        <v>241.4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>
        <f t="shared" si="1"/>
        <v>180.8</v>
      </c>
      <c r="AC19" s="24">
        <f t="shared" si="2"/>
        <v>2.9834983498349836</v>
      </c>
      <c r="AD19" s="26"/>
      <c r="AE19" s="30"/>
    </row>
    <row r="20" spans="1:31" x14ac:dyDescent="0.2">
      <c r="A20" s="5" t="s">
        <v>16</v>
      </c>
      <c r="B20" s="27">
        <v>1554.82</v>
      </c>
      <c r="C20" s="14">
        <v>163.80000000000001</v>
      </c>
      <c r="D20" s="14">
        <v>69.02000000000001</v>
      </c>
      <c r="E20" s="14">
        <v>121.59999999999997</v>
      </c>
      <c r="F20" s="14">
        <v>124.20000000000005</v>
      </c>
      <c r="G20" s="14">
        <v>151.89999999999998</v>
      </c>
      <c r="H20" s="14">
        <v>85.5</v>
      </c>
      <c r="I20" s="14">
        <v>71.399999999999977</v>
      </c>
      <c r="J20" s="14">
        <v>173.20000000000005</v>
      </c>
      <c r="K20" s="14">
        <v>125.99999999999989</v>
      </c>
      <c r="L20" s="14">
        <v>133.10000000000014</v>
      </c>
      <c r="M20" s="14">
        <v>145.09999999999991</v>
      </c>
      <c r="N20" s="14">
        <v>190</v>
      </c>
      <c r="O20" s="27">
        <f t="shared" si="0"/>
        <v>123</v>
      </c>
      <c r="P20" s="14">
        <f>[18]объемы!$AE$62</f>
        <v>123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>
        <f t="shared" si="1"/>
        <v>-40.800000000000011</v>
      </c>
      <c r="AC20" s="24">
        <f t="shared" si="2"/>
        <v>-0.24908424908424914</v>
      </c>
      <c r="AD20" s="26"/>
      <c r="AE20" s="30"/>
    </row>
    <row r="21" spans="1:31" x14ac:dyDescent="0.2">
      <c r="A21" s="4" t="s">
        <v>17</v>
      </c>
      <c r="B21" s="12">
        <v>13906.643999999998</v>
      </c>
      <c r="C21" s="12">
        <v>1092.9000000000001</v>
      </c>
      <c r="D21" s="12">
        <v>1153.8900000000003</v>
      </c>
      <c r="E21" s="12">
        <v>1263.6999999999998</v>
      </c>
      <c r="F21" s="12">
        <v>1148.3999999999999</v>
      </c>
      <c r="G21" s="12">
        <v>1257.2000000000005</v>
      </c>
      <c r="H21" s="12">
        <v>1120.9999999999995</v>
      </c>
      <c r="I21" s="12">
        <v>1319.2999999999997</v>
      </c>
      <c r="J21" s="12">
        <v>1050.6000000000008</v>
      </c>
      <c r="K21" s="12">
        <v>1164.1999999999991</v>
      </c>
      <c r="L21" s="12">
        <v>1166.8000000000006</v>
      </c>
      <c r="M21" s="12">
        <v>1252.2999999999997</v>
      </c>
      <c r="N21" s="12">
        <v>916.35400000000027</v>
      </c>
      <c r="O21" s="12">
        <f t="shared" si="0"/>
        <v>1050.5999999999997</v>
      </c>
      <c r="P21" s="12">
        <f>SUM(P22:P27)-P24</f>
        <v>1050.5999999999997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>
        <f t="shared" si="1"/>
        <v>-42.300000000000409</v>
      </c>
      <c r="AC21" s="23">
        <f t="shared" si="2"/>
        <v>-3.8704364534724499E-2</v>
      </c>
      <c r="AD21" s="26"/>
      <c r="AE21" s="30"/>
    </row>
    <row r="22" spans="1:31" x14ac:dyDescent="0.2">
      <c r="A22" s="5" t="s">
        <v>18</v>
      </c>
      <c r="B22" s="27">
        <v>11678.599999999999</v>
      </c>
      <c r="C22" s="14">
        <v>893</v>
      </c>
      <c r="D22" s="27">
        <v>1003.5300000000002</v>
      </c>
      <c r="E22" s="14">
        <v>1044.9999999999998</v>
      </c>
      <c r="F22" s="14">
        <v>974.3</v>
      </c>
      <c r="G22" s="14">
        <v>1046.6000000000004</v>
      </c>
      <c r="H22" s="14">
        <v>924.69999999999982</v>
      </c>
      <c r="I22" s="14">
        <v>1147.5999999999999</v>
      </c>
      <c r="J22" s="14">
        <v>888.90000000000077</v>
      </c>
      <c r="K22" s="14">
        <v>1022.899999999999</v>
      </c>
      <c r="L22" s="14">
        <v>992.2000000000005</v>
      </c>
      <c r="M22" s="14">
        <v>1024.3999999999999</v>
      </c>
      <c r="N22" s="14">
        <v>715.47000000000025</v>
      </c>
      <c r="O22" s="27">
        <f t="shared" si="0"/>
        <v>906.4</v>
      </c>
      <c r="P22" s="14">
        <f>[18]объемы!$AE$25+[18]объемы!$AE$45</f>
        <v>906.4</v>
      </c>
      <c r="Q22" s="27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>
        <f t="shared" si="1"/>
        <v>13.399999999999977</v>
      </c>
      <c r="AC22" s="24">
        <f t="shared" si="2"/>
        <v>1.5005599104143312E-2</v>
      </c>
      <c r="AD22" s="26"/>
      <c r="AE22" s="30"/>
    </row>
    <row r="23" spans="1:31" x14ac:dyDescent="0.2">
      <c r="A23" s="5" t="s">
        <v>19</v>
      </c>
      <c r="B23" s="27">
        <v>666.19999999999993</v>
      </c>
      <c r="C23" s="14">
        <v>51.8</v>
      </c>
      <c r="D23" s="14">
        <v>40.699999999999996</v>
      </c>
      <c r="E23" s="14">
        <v>57.900000000000006</v>
      </c>
      <c r="F23" s="14">
        <v>44.599999999999994</v>
      </c>
      <c r="G23" s="14">
        <v>59.300000000000011</v>
      </c>
      <c r="H23" s="14">
        <v>65.900000000000006</v>
      </c>
      <c r="I23" s="14">
        <v>66.599999999999966</v>
      </c>
      <c r="J23" s="14">
        <v>47.300000000000011</v>
      </c>
      <c r="K23" s="14">
        <v>49.100000000000023</v>
      </c>
      <c r="L23" s="14">
        <v>52.599999999999966</v>
      </c>
      <c r="M23" s="14">
        <v>64.800000000000068</v>
      </c>
      <c r="N23" s="14">
        <v>65.599999999999909</v>
      </c>
      <c r="O23" s="27">
        <f t="shared" si="0"/>
        <v>29.9</v>
      </c>
      <c r="P23" s="14">
        <f>[18]объемы!$AE$43</f>
        <v>29.9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>
        <f t="shared" si="1"/>
        <v>-21.9</v>
      </c>
      <c r="AC23" s="24">
        <f t="shared" si="2"/>
        <v>-0.42277992277992277</v>
      </c>
      <c r="AD23" s="26"/>
      <c r="AE23" s="30"/>
    </row>
    <row r="24" spans="1:31" x14ac:dyDescent="0.2">
      <c r="A24" s="8" t="s">
        <v>20</v>
      </c>
      <c r="B24" s="13">
        <v>1208.5</v>
      </c>
      <c r="C24" s="13">
        <v>94.4</v>
      </c>
      <c r="D24" s="13">
        <v>74</v>
      </c>
      <c r="E24" s="13">
        <v>105.20000000000002</v>
      </c>
      <c r="F24" s="13">
        <v>81.199999999999989</v>
      </c>
      <c r="G24" s="13">
        <v>107.80000000000001</v>
      </c>
      <c r="H24" s="13">
        <v>119.69999999999993</v>
      </c>
      <c r="I24" s="13">
        <v>121.20000000000005</v>
      </c>
      <c r="J24" s="13">
        <v>86</v>
      </c>
      <c r="K24" s="13">
        <v>86.799999999999955</v>
      </c>
      <c r="L24" s="13">
        <v>95.600000000000023</v>
      </c>
      <c r="M24" s="13">
        <v>117.80000000000007</v>
      </c>
      <c r="N24" s="13">
        <v>118.79999999999995</v>
      </c>
      <c r="O24" s="13">
        <f t="shared" si="0"/>
        <v>54.3</v>
      </c>
      <c r="P24" s="13">
        <f>[18]объемы!$AE$82</f>
        <v>54.3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4">
        <f t="shared" si="1"/>
        <v>-40.100000000000009</v>
      </c>
      <c r="AC24" s="24">
        <f t="shared" si="2"/>
        <v>-0.42478813559322043</v>
      </c>
      <c r="AD24" s="26"/>
      <c r="AE24" s="30"/>
    </row>
    <row r="25" spans="1:31" x14ac:dyDescent="0.2">
      <c r="A25" s="5" t="s">
        <v>21</v>
      </c>
      <c r="B25" s="27">
        <v>1206.3</v>
      </c>
      <c r="C25" s="14">
        <v>90</v>
      </c>
      <c r="D25" s="14">
        <v>68.440000000000012</v>
      </c>
      <c r="E25" s="14">
        <v>142.29999999999998</v>
      </c>
      <c r="F25" s="14">
        <v>97.199999999999989</v>
      </c>
      <c r="G25" s="14">
        <v>98.600000000000051</v>
      </c>
      <c r="H25" s="14">
        <v>108.1</v>
      </c>
      <c r="I25" s="14">
        <v>94.59999999999998</v>
      </c>
      <c r="J25" s="14">
        <v>94.9</v>
      </c>
      <c r="K25" s="14">
        <v>85.999999999999972</v>
      </c>
      <c r="L25" s="14">
        <v>101.00000000000003</v>
      </c>
      <c r="M25" s="14">
        <v>133.59999999999997</v>
      </c>
      <c r="N25" s="14">
        <v>91.560000000000045</v>
      </c>
      <c r="O25" s="27">
        <f t="shared" si="0"/>
        <v>87.600000000000009</v>
      </c>
      <c r="P25" s="14">
        <f>[18]объемы!$AE$39</f>
        <v>87.600000000000009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f t="shared" si="1"/>
        <v>-2.3999999999999915</v>
      </c>
      <c r="AC25" s="24">
        <f t="shared" si="2"/>
        <v>-2.6666666666666571E-2</v>
      </c>
      <c r="AD25" s="26"/>
      <c r="AE25" s="30"/>
    </row>
    <row r="26" spans="1:31" x14ac:dyDescent="0.2">
      <c r="A26" s="5" t="s">
        <v>22</v>
      </c>
      <c r="B26" s="27">
        <v>178.85399999999998</v>
      </c>
      <c r="C26" s="14">
        <v>24.2</v>
      </c>
      <c r="D26" s="14">
        <v>15</v>
      </c>
      <c r="E26" s="14">
        <v>7.8000000000000025</v>
      </c>
      <c r="F26" s="14">
        <v>21.1</v>
      </c>
      <c r="G26" s="14">
        <v>36.199999999999996</v>
      </c>
      <c r="H26" s="14">
        <v>14.700000000000005</v>
      </c>
      <c r="I26" s="14">
        <v>3.8999999999999915</v>
      </c>
      <c r="J26" s="14">
        <v>2.2000000000000028</v>
      </c>
      <c r="K26" s="14">
        <v>0</v>
      </c>
      <c r="L26" s="14">
        <v>7.3000000000000007</v>
      </c>
      <c r="M26" s="14">
        <v>18.600000000000009</v>
      </c>
      <c r="N26" s="14">
        <v>27.853999999999992</v>
      </c>
      <c r="O26" s="27">
        <f t="shared" si="0"/>
        <v>14.1</v>
      </c>
      <c r="P26" s="14">
        <f>[18]объемы!$AE$49</f>
        <v>14.1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f t="shared" si="1"/>
        <v>-10.1</v>
      </c>
      <c r="AC26" s="24">
        <f t="shared" si="2"/>
        <v>-0.41735537190082644</v>
      </c>
      <c r="AD26" s="26"/>
      <c r="AE26" s="30"/>
    </row>
    <row r="27" spans="1:31" x14ac:dyDescent="0.2">
      <c r="A27" s="5" t="s">
        <v>23</v>
      </c>
      <c r="B27" s="27">
        <v>176.69</v>
      </c>
      <c r="C27" s="14">
        <v>33.9</v>
      </c>
      <c r="D27" s="14">
        <v>26.22</v>
      </c>
      <c r="E27" s="14">
        <v>10.7</v>
      </c>
      <c r="F27" s="14">
        <v>11.2</v>
      </c>
      <c r="G27" s="14">
        <v>16.5</v>
      </c>
      <c r="H27" s="14">
        <v>7.6</v>
      </c>
      <c r="I27" s="14">
        <v>6.6000000000000032</v>
      </c>
      <c r="J27" s="14">
        <v>17.3</v>
      </c>
      <c r="K27" s="14">
        <v>6.1999999999999993</v>
      </c>
      <c r="L27" s="14">
        <v>13.7</v>
      </c>
      <c r="M27" s="14">
        <v>10.899999999999999</v>
      </c>
      <c r="N27" s="14">
        <v>15.870000000000003</v>
      </c>
      <c r="O27" s="27">
        <f t="shared" si="0"/>
        <v>12.6</v>
      </c>
      <c r="P27" s="14">
        <f>[18]объемы!$AE$57+[18]объемы!$AE$64+[18]объемы!$AE$67+[18]объемы!$AE$69+[18]объемы!$AE$74</f>
        <v>12.6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>
        <f t="shared" si="1"/>
        <v>-21.299999999999997</v>
      </c>
      <c r="AC27" s="24">
        <f t="shared" si="2"/>
        <v>-0.62831858407079644</v>
      </c>
      <c r="AD27" s="26"/>
      <c r="AE27" s="30"/>
    </row>
    <row r="28" spans="1:31" x14ac:dyDescent="0.2">
      <c r="A28" s="4" t="s">
        <v>24</v>
      </c>
      <c r="B28" s="12">
        <v>5189.9489999999996</v>
      </c>
      <c r="C28" s="12">
        <v>367.3</v>
      </c>
      <c r="D28" s="12">
        <v>327.8</v>
      </c>
      <c r="E28" s="12">
        <v>483.4</v>
      </c>
      <c r="F28" s="12">
        <v>426.8</v>
      </c>
      <c r="G28" s="12">
        <v>488.10000000000008</v>
      </c>
      <c r="H28" s="12">
        <v>456.30000000000007</v>
      </c>
      <c r="I28" s="12">
        <v>469.99999999999983</v>
      </c>
      <c r="J28" s="12">
        <v>423.40000000000009</v>
      </c>
      <c r="K28" s="12">
        <v>455.50000000000017</v>
      </c>
      <c r="L28" s="12">
        <v>384.09999999999985</v>
      </c>
      <c r="M28" s="12">
        <v>383.69999999999982</v>
      </c>
      <c r="N28" s="12">
        <v>523.54899999999998</v>
      </c>
      <c r="O28" s="12">
        <f t="shared" si="0"/>
        <v>439.09999999999997</v>
      </c>
      <c r="P28" s="12">
        <f>P29</f>
        <v>439.09999999999997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>
        <f t="shared" si="1"/>
        <v>71.799999999999955</v>
      </c>
      <c r="AC28" s="23">
        <f t="shared" si="2"/>
        <v>0.19548053362374068</v>
      </c>
      <c r="AD28" s="26"/>
      <c r="AE28" s="30"/>
    </row>
    <row r="29" spans="1:31" x14ac:dyDescent="0.2">
      <c r="A29" s="5" t="s">
        <v>24</v>
      </c>
      <c r="B29" s="14">
        <v>5189.9489999999996</v>
      </c>
      <c r="C29" s="14">
        <v>367.3</v>
      </c>
      <c r="D29" s="14">
        <v>327.8</v>
      </c>
      <c r="E29" s="14">
        <v>483.4</v>
      </c>
      <c r="F29" s="14">
        <v>426.8</v>
      </c>
      <c r="G29" s="14">
        <v>488.10000000000008</v>
      </c>
      <c r="H29" s="14">
        <v>456.30000000000007</v>
      </c>
      <c r="I29" s="14">
        <v>469.99999999999983</v>
      </c>
      <c r="J29" s="14">
        <v>423.40000000000009</v>
      </c>
      <c r="K29" s="14">
        <v>455.50000000000017</v>
      </c>
      <c r="L29" s="14">
        <v>384.09999999999985</v>
      </c>
      <c r="M29" s="14">
        <v>383.69999999999982</v>
      </c>
      <c r="N29" s="14">
        <v>523.54899999999998</v>
      </c>
      <c r="O29" s="14">
        <f t="shared" si="0"/>
        <v>439.09999999999997</v>
      </c>
      <c r="P29" s="14">
        <f>P30+P31</f>
        <v>439.09999999999997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>
        <f t="shared" si="1"/>
        <v>71.799999999999955</v>
      </c>
      <c r="AC29" s="24">
        <f t="shared" si="2"/>
        <v>0.19548053362374068</v>
      </c>
      <c r="AD29" s="26"/>
      <c r="AE29" s="30"/>
    </row>
    <row r="30" spans="1:31" x14ac:dyDescent="0.2">
      <c r="A30" s="6" t="s">
        <v>25</v>
      </c>
      <c r="B30" s="13">
        <v>4520.2489999999998</v>
      </c>
      <c r="C30" s="13">
        <v>316.5</v>
      </c>
      <c r="D30" s="13">
        <v>286</v>
      </c>
      <c r="E30" s="13">
        <v>440.09999999999997</v>
      </c>
      <c r="F30" s="13">
        <v>382.3</v>
      </c>
      <c r="G30" s="13">
        <v>439.40000000000009</v>
      </c>
      <c r="H30" s="13">
        <v>405.1</v>
      </c>
      <c r="I30" s="13">
        <v>399.19999999999982</v>
      </c>
      <c r="J30" s="13">
        <v>351.40000000000009</v>
      </c>
      <c r="K30" s="13">
        <v>381.80000000000018</v>
      </c>
      <c r="L30" s="13">
        <v>326.09999999999991</v>
      </c>
      <c r="M30" s="13">
        <v>322.69999999999982</v>
      </c>
      <c r="N30" s="13">
        <v>469.64899999999989</v>
      </c>
      <c r="O30" s="13">
        <f t="shared" si="0"/>
        <v>390.7</v>
      </c>
      <c r="P30" s="13">
        <f>[18]объемы!$AE$30+[18]объемы!$AE$31</f>
        <v>390.7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4">
        <f t="shared" si="1"/>
        <v>74.199999999999989</v>
      </c>
      <c r="AC30" s="24">
        <f t="shared" si="2"/>
        <v>0.23443917851500787</v>
      </c>
      <c r="AD30" s="26"/>
      <c r="AE30" s="30"/>
    </row>
    <row r="31" spans="1:31" x14ac:dyDescent="0.2">
      <c r="A31" s="6" t="s">
        <v>26</v>
      </c>
      <c r="B31" s="13">
        <v>669.7</v>
      </c>
      <c r="C31" s="13">
        <v>50.8</v>
      </c>
      <c r="D31" s="13">
        <v>41.8</v>
      </c>
      <c r="E31" s="13">
        <v>43.300000000000011</v>
      </c>
      <c r="F31" s="13">
        <v>44.5</v>
      </c>
      <c r="G31" s="13">
        <v>48.699999999999989</v>
      </c>
      <c r="H31" s="13">
        <v>51.200000000000017</v>
      </c>
      <c r="I31" s="13">
        <v>70.800000000000011</v>
      </c>
      <c r="J31" s="13">
        <v>72</v>
      </c>
      <c r="K31" s="13">
        <v>73.699999999999989</v>
      </c>
      <c r="L31" s="13">
        <v>57.999999999999943</v>
      </c>
      <c r="M31" s="13">
        <v>61</v>
      </c>
      <c r="N31" s="13">
        <v>53.900000000000091</v>
      </c>
      <c r="O31" s="13">
        <f t="shared" si="0"/>
        <v>48.4</v>
      </c>
      <c r="P31" s="13">
        <f>[18]объемы!$AE$32</f>
        <v>48.4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4">
        <f t="shared" si="1"/>
        <v>-2.3999999999999986</v>
      </c>
      <c r="AC31" s="24">
        <f t="shared" si="2"/>
        <v>-4.7244094488188948E-2</v>
      </c>
      <c r="AD31" s="26"/>
      <c r="AE31" s="30"/>
    </row>
    <row r="32" spans="1:31" x14ac:dyDescent="0.2">
      <c r="A32" s="10" t="s">
        <v>27</v>
      </c>
      <c r="B32" s="14">
        <v>476.03300000000007</v>
      </c>
      <c r="C32" s="14">
        <v>37.200000000000003</v>
      </c>
      <c r="D32" s="14">
        <v>34.632999999999996</v>
      </c>
      <c r="E32" s="14">
        <v>46.300000000000004</v>
      </c>
      <c r="F32" s="14">
        <v>39</v>
      </c>
      <c r="G32" s="14">
        <v>42.7</v>
      </c>
      <c r="H32" s="14">
        <v>40.599999999999994</v>
      </c>
      <c r="I32" s="14">
        <v>41.4</v>
      </c>
      <c r="J32" s="14">
        <v>37.20000000000001</v>
      </c>
      <c r="K32" s="14">
        <v>39.099999999999987</v>
      </c>
      <c r="L32" s="14">
        <v>32.899999999999991</v>
      </c>
      <c r="M32" s="14">
        <v>35.000000000000014</v>
      </c>
      <c r="N32" s="14">
        <v>49.999999999999986</v>
      </c>
      <c r="O32" s="14">
        <f t="shared" si="0"/>
        <v>42.199999999999996</v>
      </c>
      <c r="P32" s="14">
        <f>P33+P34</f>
        <v>42.199999999999996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>
        <f t="shared" si="1"/>
        <v>4.9999999999999929</v>
      </c>
      <c r="AC32" s="24">
        <f t="shared" si="2"/>
        <v>0.13440860215053743</v>
      </c>
      <c r="AD32" s="26"/>
      <c r="AE32" s="30"/>
    </row>
    <row r="33" spans="1:31" x14ac:dyDescent="0.2">
      <c r="A33" s="6" t="s">
        <v>28</v>
      </c>
      <c r="B33" s="13">
        <v>382.23300000000006</v>
      </c>
      <c r="C33" s="14">
        <v>29.8</v>
      </c>
      <c r="D33" s="13">
        <v>28.032999999999994</v>
      </c>
      <c r="E33" s="13">
        <v>40.400000000000006</v>
      </c>
      <c r="F33" s="14">
        <v>31.9</v>
      </c>
      <c r="G33" s="13">
        <v>36.300000000000004</v>
      </c>
      <c r="H33" s="13">
        <v>34.899999999999991</v>
      </c>
      <c r="I33" s="13">
        <v>31.299999999999997</v>
      </c>
      <c r="J33" s="13">
        <v>26.800000000000011</v>
      </c>
      <c r="K33" s="13">
        <v>28.999999999999986</v>
      </c>
      <c r="L33" s="13">
        <v>25.5</v>
      </c>
      <c r="M33" s="13">
        <v>26.100000000000009</v>
      </c>
      <c r="N33" s="13">
        <v>42.199999999999989</v>
      </c>
      <c r="O33" s="13">
        <f t="shared" si="0"/>
        <v>34.799999999999997</v>
      </c>
      <c r="P33" s="14">
        <f>[18]объемы!$AE$79+[18]объемы!$AE$80</f>
        <v>34.799999999999997</v>
      </c>
      <c r="Q33" s="13"/>
      <c r="R33" s="13"/>
      <c r="S33" s="14"/>
      <c r="T33" s="13"/>
      <c r="U33" s="13"/>
      <c r="V33" s="13"/>
      <c r="W33" s="13"/>
      <c r="X33" s="13"/>
      <c r="Y33" s="13"/>
      <c r="Z33" s="13"/>
      <c r="AA33" s="13"/>
      <c r="AB33" s="14">
        <f t="shared" si="1"/>
        <v>4.9999999999999964</v>
      </c>
      <c r="AC33" s="24">
        <f t="shared" si="2"/>
        <v>0.16778523489932873</v>
      </c>
      <c r="AD33" s="26"/>
      <c r="AE33" s="30"/>
    </row>
    <row r="34" spans="1:31" x14ac:dyDescent="0.2">
      <c r="A34" s="6" t="s">
        <v>29</v>
      </c>
      <c r="B34" s="13">
        <v>93.8</v>
      </c>
      <c r="C34" s="13">
        <v>7.4</v>
      </c>
      <c r="D34" s="13">
        <v>6.6</v>
      </c>
      <c r="E34" s="13">
        <v>5.8999999999999986</v>
      </c>
      <c r="F34" s="13">
        <v>7.1000000000000014</v>
      </c>
      <c r="G34" s="13">
        <v>6.3999999999999986</v>
      </c>
      <c r="H34" s="13">
        <v>5.7000000000000028</v>
      </c>
      <c r="I34" s="13">
        <v>10.100000000000001</v>
      </c>
      <c r="J34" s="13">
        <v>10.399999999999999</v>
      </c>
      <c r="K34" s="13">
        <v>10.100000000000001</v>
      </c>
      <c r="L34" s="13">
        <v>7.3999999999999915</v>
      </c>
      <c r="M34" s="13">
        <v>8.9000000000000057</v>
      </c>
      <c r="N34" s="13">
        <v>7.7999999999999972</v>
      </c>
      <c r="O34" s="13">
        <f t="shared" si="0"/>
        <v>7.4</v>
      </c>
      <c r="P34" s="13">
        <f>[18]объемы!$AE$81</f>
        <v>7.4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4">
        <f t="shared" si="1"/>
        <v>0</v>
      </c>
      <c r="AC34" s="24">
        <f t="shared" si="2"/>
        <v>0</v>
      </c>
      <c r="AD34" s="26"/>
      <c r="AE34" s="30"/>
    </row>
    <row r="35" spans="1:31" x14ac:dyDescent="0.2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31" x14ac:dyDescent="0.2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P36" s="15"/>
      <c r="Q36" s="15"/>
      <c r="R36" s="15"/>
      <c r="S36" s="15"/>
      <c r="T36" s="15"/>
      <c r="U36" s="18"/>
      <c r="V36" s="20"/>
    </row>
    <row r="37" spans="1:31" x14ac:dyDescent="0.2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P37" s="15"/>
      <c r="Q37" s="15"/>
      <c r="R37" s="15"/>
      <c r="S37" s="15"/>
      <c r="T37" s="15"/>
      <c r="U37" s="19"/>
    </row>
    <row r="38" spans="1:31" x14ac:dyDescent="0.2">
      <c r="T38" s="19"/>
      <c r="U38" s="19"/>
    </row>
    <row r="39" spans="1:31" x14ac:dyDescent="0.2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P39" s="15"/>
      <c r="Q39" s="15"/>
      <c r="R39" s="15"/>
      <c r="S39" s="15"/>
      <c r="T39" s="36"/>
      <c r="U39" s="19"/>
    </row>
    <row r="40" spans="1:31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T40" s="19"/>
      <c r="U40" s="19"/>
    </row>
    <row r="41" spans="1:31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T41" s="19"/>
      <c r="U41" s="19"/>
    </row>
    <row r="42" spans="1:31" x14ac:dyDescent="0.2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T42" s="19"/>
      <c r="U42" s="19"/>
    </row>
    <row r="43" spans="1:31" x14ac:dyDescent="0.2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T43" s="19"/>
      <c r="U43" s="19"/>
    </row>
    <row r="44" spans="1:31" x14ac:dyDescent="0.2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T44" s="19"/>
      <c r="U44" s="19"/>
    </row>
    <row r="45" spans="1:31" x14ac:dyDescent="0.2">
      <c r="T45" s="16"/>
      <c r="U45" s="16"/>
    </row>
    <row r="46" spans="1:31" x14ac:dyDescent="0.2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T46" s="16"/>
      <c r="U46" s="16"/>
    </row>
    <row r="47" spans="1:31" x14ac:dyDescent="0.2"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T47" s="17"/>
      <c r="U47" s="17"/>
    </row>
    <row r="48" spans="1:31" x14ac:dyDescent="0.2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3:14" x14ac:dyDescent="0.2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3:14" x14ac:dyDescent="0.2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3:14" x14ac:dyDescent="0.2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3:14" x14ac:dyDescent="0.2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3:14" x14ac:dyDescent="0.2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3:14" x14ac:dyDescent="0.2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3:14" x14ac:dyDescent="0.2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7" spans="3:14" x14ac:dyDescent="0.2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3:14" x14ac:dyDescent="0.2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</sheetData>
  <mergeCells count="2">
    <mergeCell ref="A3:A4"/>
    <mergeCell ref="AB3:AC3"/>
  </mergeCells>
  <phoneticPr fontId="0" type="noConversion"/>
  <pageMargins left="0.25" right="0.25" top="0.75" bottom="0.75" header="0.3" footer="0.3"/>
  <pageSetup paperSize="9" scale="9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2016-03-01T11:36:55Z</cp:lastPrinted>
  <dcterms:created xsi:type="dcterms:W3CDTF">2011-12-13T08:30:24Z</dcterms:created>
  <dcterms:modified xsi:type="dcterms:W3CDTF">2016-03-01T11:40:40Z</dcterms:modified>
</cp:coreProperties>
</file>