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40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L12" i="1" l="1"/>
  <c r="AL11" i="1"/>
  <c r="AK9" i="1"/>
  <c r="AL10" i="1" l="1"/>
  <c r="AL36" i="1"/>
  <c r="AL35" i="1"/>
  <c r="AL33" i="1"/>
  <c r="AL32" i="1"/>
  <c r="AL29" i="1"/>
  <c r="AL28" i="1"/>
  <c r="AL27" i="1"/>
  <c r="AL26" i="1"/>
  <c r="AL25" i="1"/>
  <c r="AL24" i="1"/>
  <c r="AL22" i="1"/>
  <c r="AL21" i="1"/>
  <c r="AL19" i="1"/>
  <c r="AL18" i="1"/>
  <c r="AL17" i="1"/>
  <c r="AL16" i="1"/>
  <c r="AL14" i="1"/>
  <c r="AL13" i="1"/>
  <c r="AL9" i="1"/>
  <c r="AL8" i="1"/>
  <c r="Q36" i="1" l="1"/>
  <c r="Q35" i="1"/>
  <c r="Q33" i="1"/>
  <c r="Q32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C35" i="1"/>
  <c r="C36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4" i="1"/>
  <c r="C13" i="1"/>
  <c r="C12" i="1"/>
  <c r="C11" i="1"/>
  <c r="C9" i="1"/>
  <c r="C8" i="1"/>
  <c r="AK12" i="1" l="1"/>
  <c r="AK11" i="1" s="1"/>
  <c r="AK36" i="1"/>
  <c r="AK35" i="1"/>
  <c r="AK33" i="1"/>
  <c r="AK32" i="1"/>
  <c r="AK29" i="1"/>
  <c r="AK28" i="1"/>
  <c r="AK27" i="1"/>
  <c r="AK26" i="1"/>
  <c r="AK25" i="1"/>
  <c r="AK24" i="1"/>
  <c r="AK22" i="1"/>
  <c r="AK21" i="1"/>
  <c r="AK20" i="1"/>
  <c r="AK19" i="1"/>
  <c r="AK18" i="1"/>
  <c r="AK17" i="1"/>
  <c r="AK16" i="1"/>
  <c r="AK14" i="1"/>
  <c r="AK13" i="1"/>
  <c r="AK8" i="1"/>
  <c r="AJ10" i="1" l="1"/>
  <c r="AI29" i="1" l="1"/>
  <c r="AI36" i="1"/>
  <c r="AI35" i="1"/>
  <c r="AI33" i="1"/>
  <c r="AI32" i="1"/>
  <c r="AI26" i="1"/>
  <c r="AI28" i="1"/>
  <c r="AI27" i="1"/>
  <c r="AI25" i="1"/>
  <c r="AI24" i="1"/>
  <c r="AI22" i="1"/>
  <c r="AI21" i="1"/>
  <c r="AI20" i="1"/>
  <c r="AI19" i="1"/>
  <c r="AI18" i="1"/>
  <c r="AI17" i="1"/>
  <c r="AI16" i="1"/>
  <c r="AI14" i="1"/>
  <c r="AI13" i="1"/>
  <c r="AI12" i="1"/>
  <c r="AI11" i="1" s="1"/>
  <c r="AI9" i="1"/>
  <c r="AI8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AH36" i="1" l="1"/>
  <c r="AH35" i="1"/>
  <c r="AH33" i="1"/>
  <c r="AH32" i="1"/>
  <c r="AH29" i="1"/>
  <c r="AH28" i="1"/>
  <c r="AH27" i="1"/>
  <c r="AH26" i="1"/>
  <c r="AH25" i="1"/>
  <c r="AH24" i="1"/>
  <c r="AH22" i="1"/>
  <c r="AH21" i="1"/>
  <c r="AH20" i="1"/>
  <c r="AH19" i="1"/>
  <c r="AH18" i="1"/>
  <c r="AH17" i="1"/>
  <c r="AH16" i="1"/>
  <c r="AH14" i="1"/>
  <c r="AH13" i="1"/>
  <c r="AH11" i="1"/>
  <c r="AH12" i="1"/>
  <c r="AH9" i="1"/>
  <c r="AH8" i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4" i="1"/>
  <c r="AD13" i="1"/>
  <c r="AD12" i="1"/>
  <c r="AD11" i="1"/>
  <c r="AD9" i="1"/>
  <c r="AD8" i="1"/>
  <c r="AD7" i="1" s="1"/>
  <c r="B8" i="1" l="1"/>
  <c r="B9" i="1"/>
  <c r="AQ33" i="1" l="1"/>
  <c r="AR33" i="1" s="1"/>
  <c r="AQ32" i="1"/>
  <c r="AR32" i="1" s="1"/>
  <c r="AQ21" i="1"/>
  <c r="AR21" i="1" s="1"/>
  <c r="AQ20" i="1"/>
  <c r="AR20" i="1" s="1"/>
  <c r="AQ17" i="1"/>
  <c r="AR17" i="1" s="1"/>
  <c r="AQ16" i="1"/>
  <c r="AR16" i="1" s="1"/>
  <c r="AQ12" i="1"/>
  <c r="AR12" i="1" s="1"/>
  <c r="AQ8" i="1"/>
  <c r="AR8" i="1" s="1"/>
  <c r="Q31" i="1"/>
  <c r="Q30" i="1" s="1"/>
  <c r="Q23" i="1"/>
  <c r="Q15" i="1"/>
  <c r="Q10" i="1"/>
  <c r="Q7" i="1"/>
  <c r="C34" i="1"/>
  <c r="C23" i="1"/>
  <c r="C7" i="1"/>
  <c r="C10" i="1"/>
  <c r="AQ18" i="1" l="1"/>
  <c r="AR18" i="1" s="1"/>
  <c r="AQ22" i="1"/>
  <c r="AR22" i="1" s="1"/>
  <c r="AQ27" i="1"/>
  <c r="AR27" i="1" s="1"/>
  <c r="C31" i="1"/>
  <c r="C30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26" i="1"/>
  <c r="AR26" i="1" s="1"/>
  <c r="C15" i="1"/>
  <c r="Q34" i="1"/>
  <c r="AQ11" i="1"/>
  <c r="AR11" i="1" s="1"/>
  <c r="AQ25" i="1"/>
  <c r="AR25" i="1" s="1"/>
  <c r="AQ36" i="1"/>
  <c r="AR36" i="1" s="1"/>
  <c r="AQ29" i="1"/>
  <c r="AR29" i="1" s="1"/>
  <c r="AQ13" i="1"/>
  <c r="AR13" i="1" s="1"/>
  <c r="AD10" i="1"/>
  <c r="AQ10" i="1" s="1"/>
  <c r="AR10" i="1" s="1"/>
  <c r="AD23" i="1"/>
  <c r="AQ23" i="1" s="1"/>
  <c r="AR23" i="1" s="1"/>
  <c r="AD34" i="1"/>
  <c r="AD31" i="1"/>
  <c r="AD15" i="1"/>
  <c r="AQ15" i="1" s="1"/>
  <c r="AR15" i="1" s="1"/>
  <c r="Q6" i="1"/>
  <c r="Q5" i="1" s="1"/>
  <c r="C6" i="1"/>
  <c r="AQ34" i="1" l="1"/>
  <c r="AR34" i="1" s="1"/>
  <c r="C5" i="1"/>
  <c r="AD30" i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K6" i="1" l="1"/>
  <c r="AK5" i="1" s="1"/>
  <c r="AG6" i="1"/>
  <c r="AG5" i="1" s="1"/>
  <c r="AF6" i="1"/>
  <c r="AF5" i="1" s="1"/>
  <c r="G6" i="1"/>
  <c r="G5" i="1" s="1"/>
  <c r="H6" i="1"/>
  <c r="H5" i="1" s="1"/>
  <c r="M6" i="1"/>
  <c r="M5" i="1" s="1"/>
  <c r="AI6" i="1"/>
  <c r="AI5" i="1" s="1"/>
  <c r="O5" i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D6" i="1"/>
  <c r="D5" i="1" s="1"/>
  <c r="E6" i="1"/>
  <c r="E5" i="1" s="1"/>
  <c r="L6" i="1"/>
  <c r="L5" i="1" s="1"/>
  <c r="F6" i="1"/>
  <c r="F5" i="1" s="1"/>
  <c r="I6" i="1"/>
  <c r="I5" i="1" s="1"/>
  <c r="K6" i="1"/>
  <c r="K5" i="1" s="1"/>
  <c r="J6" i="1"/>
  <c r="J5" i="1" s="1"/>
  <c r="N6" i="1"/>
  <c r="N5" i="1" s="1"/>
  <c r="X5" i="1"/>
  <c r="P6" i="1"/>
  <c r="P5" i="1" s="1"/>
  <c r="B6" i="1"/>
  <c r="B5" i="1" s="1"/>
  <c r="AJ5" i="1"/>
  <c r="R5" i="1"/>
  <c r="V5" i="1"/>
  <c r="Z5" i="1"/>
  <c r="AM23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<sst xmlns="http://schemas.openxmlformats.org/spreadsheetml/2006/main" count="76" uniqueCount="51">
  <si>
    <t>-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</si>
  <si>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</si>
  <si>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</si>
  <si>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</si>
  <si>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</si>
  <si>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</si>
  <si>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</si>
  <si>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</si>
  <si>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</si>
  <si>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</si>
  <si>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</si>
  <si>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</si>
  <si>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</si>
  <si>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</si>
  <si>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</si>
  <si>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</si>
  <si>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</si>
  <si>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</si>
  <si>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</si>
  <si>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</si>
  <si>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</si>
  <si>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</si>
  <si>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</si>
  <si>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</si>
  <si>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</si>
  <si>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</si>
  <si>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</si>
  <si>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</si>
  <si>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</si>
  <si>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</si>
  <si>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</si>
  <si>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</si>
  <si>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</si>
  <si>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NCSP Group Cargo Turnover in January-August 2014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</si>
  <si>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</si>
  <si>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</si>
  <si>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</si>
  <si>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</si>
  <si>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</si>
  <si>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</si>
  <si>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</si>
  <si>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</si>
  <si>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</si>
  <si>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</si>
  <si>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</si>
  <si>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</si>
  <si>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</si>
  <si>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</si>
  <si>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Jan-Aug 2012</t>
  </si>
  <si>
    <t>Jan-Aug 2013</t>
  </si>
  <si>
    <t>Jan-Aug 2014/2013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</si>
</sst>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9" fontId="5" fillId="0" borderId="0" xfId="800" applyFont="1"/>
    <xf numFmtId="9" fontId="0" fillId="0" borderId="0" xfId="800" applyFont="1"/>
    <xf numFmtId="177" fontId="5" fillId="0" borderId="0" xfId="0" applyNumberFormat="1" applyFont="1"/>
    <xf numFmtId="43" fontId="0" fillId="0" borderId="0" xfId="907" applyFont="1"/>
    <xf numFmtId="177" fontId="0" fillId="0" borderId="22" xfId="907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1" fontId="2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87;&#1088;&#1077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4;&#1072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0;&#110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74;&#1075;&#1091;&#1089;&#10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J8">
            <v>2861.5300000000007</v>
          </cell>
        </row>
        <row r="9">
          <cell r="AJ9">
            <v>4205.2299999999996</v>
          </cell>
        </row>
        <row r="11">
          <cell r="AJ11">
            <v>316.3599999999999</v>
          </cell>
        </row>
        <row r="12">
          <cell r="AJ12">
            <v>465.79999999999995</v>
          </cell>
        </row>
        <row r="13">
          <cell r="AJ13">
            <v>24</v>
          </cell>
        </row>
        <row r="16">
          <cell r="AJ16">
            <v>330.27</v>
          </cell>
        </row>
        <row r="17">
          <cell r="AJ17">
            <v>466.02</v>
          </cell>
        </row>
        <row r="19">
          <cell r="AJ19">
            <v>54.599999999999994</v>
          </cell>
        </row>
        <row r="20">
          <cell r="AJ20">
            <v>653.08999999999992</v>
          </cell>
        </row>
        <row r="25">
          <cell r="AJ25">
            <v>635.44999999999993</v>
          </cell>
        </row>
        <row r="30">
          <cell r="AJ30">
            <v>167.60000000000002</v>
          </cell>
        </row>
        <row r="31">
          <cell r="AJ31">
            <v>268.89999999999998</v>
          </cell>
        </row>
        <row r="32">
          <cell r="AJ32">
            <v>95.600000000000023</v>
          </cell>
        </row>
        <row r="33">
          <cell r="AJ33">
            <v>227.54999999999995</v>
          </cell>
        </row>
        <row r="35">
          <cell r="AJ35">
            <v>22.75</v>
          </cell>
        </row>
        <row r="37">
          <cell r="AJ37">
            <v>136.09000000000003</v>
          </cell>
        </row>
        <row r="39">
          <cell r="AJ39">
            <v>102.69</v>
          </cell>
        </row>
        <row r="43">
          <cell r="AJ43">
            <v>62</v>
          </cell>
        </row>
        <row r="45">
          <cell r="AJ45">
            <v>139.38999999999999</v>
          </cell>
        </row>
        <row r="47">
          <cell r="AJ47">
            <v>48</v>
          </cell>
        </row>
        <row r="49">
          <cell r="AJ49">
            <v>33.299999999999997</v>
          </cell>
        </row>
        <row r="53">
          <cell r="AJ53">
            <v>4.9999999999997158E-2</v>
          </cell>
        </row>
        <row r="55">
          <cell r="AJ55">
            <v>24.069999999999993</v>
          </cell>
        </row>
        <row r="57">
          <cell r="AJ57">
            <v>0</v>
          </cell>
        </row>
        <row r="62">
          <cell r="AJ62">
            <v>100.96999999999997</v>
          </cell>
        </row>
        <row r="64">
          <cell r="AJ64">
            <v>5.5</v>
          </cell>
        </row>
        <row r="67">
          <cell r="AJ67">
            <v>0</v>
          </cell>
        </row>
        <row r="69">
          <cell r="AJ69">
            <v>9.6710000000000331</v>
          </cell>
        </row>
        <row r="74">
          <cell r="AJ74">
            <v>1.2000000000000002</v>
          </cell>
        </row>
        <row r="79">
          <cell r="AJ79">
            <v>17.270000000000003</v>
          </cell>
        </row>
        <row r="80">
          <cell r="AJ80">
            <v>28.399999999999991</v>
          </cell>
        </row>
        <row r="81">
          <cell r="AJ81">
            <v>20.099999999999994</v>
          </cell>
        </row>
        <row r="83">
          <cell r="AJ83">
            <v>112.70000000000002</v>
          </cell>
        </row>
        <row r="145">
          <cell r="AJ145">
            <v>1008.52</v>
          </cell>
        </row>
        <row r="146">
          <cell r="AJ146">
            <v>6.629999999999999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K8">
            <v>2944.0699999999997</v>
          </cell>
        </row>
        <row r="9">
          <cell r="AK9">
            <v>4010.6699999999983</v>
          </cell>
        </row>
        <row r="10">
          <cell r="AK10">
            <v>1687.6200000000008</v>
          </cell>
        </row>
        <row r="14">
          <cell r="AK14">
            <v>979.48000000000047</v>
          </cell>
        </row>
        <row r="15">
          <cell r="AK15">
            <v>772.57999999999993</v>
          </cell>
        </row>
        <row r="18">
          <cell r="AK18">
            <v>12.170000000000002</v>
          </cell>
        </row>
        <row r="20">
          <cell r="AK20">
            <v>397.4100000000002</v>
          </cell>
        </row>
        <row r="25">
          <cell r="AK25">
            <v>737.25</v>
          </cell>
        </row>
        <row r="30">
          <cell r="AK30">
            <v>161.89999999999998</v>
          </cell>
        </row>
        <row r="31">
          <cell r="AK31">
            <v>297.30000000000007</v>
          </cell>
        </row>
        <row r="32">
          <cell r="AK32">
            <v>86.800000000000011</v>
          </cell>
        </row>
        <row r="33">
          <cell r="AK33">
            <v>123.15000000000009</v>
          </cell>
        </row>
        <row r="35">
          <cell r="AK35">
            <v>98.85</v>
          </cell>
        </row>
        <row r="37">
          <cell r="AK37">
            <v>92.20999999999998</v>
          </cell>
        </row>
        <row r="39">
          <cell r="AK39">
            <v>115.51000000000002</v>
          </cell>
        </row>
        <row r="43">
          <cell r="AK43">
            <v>60.700000000000017</v>
          </cell>
        </row>
        <row r="45">
          <cell r="AK45">
            <v>184.51</v>
          </cell>
        </row>
        <row r="47">
          <cell r="AK47">
            <v>55</v>
          </cell>
        </row>
        <row r="49">
          <cell r="AK49">
            <v>45.2</v>
          </cell>
        </row>
        <row r="53">
          <cell r="AK53">
            <v>-4.9999999999997158E-2</v>
          </cell>
        </row>
        <row r="55">
          <cell r="AK55">
            <v>23.330000000000013</v>
          </cell>
        </row>
        <row r="57">
          <cell r="AK57">
            <v>0</v>
          </cell>
        </row>
        <row r="62">
          <cell r="AK62">
            <v>119.43</v>
          </cell>
        </row>
        <row r="64">
          <cell r="AK64">
            <v>5.5</v>
          </cell>
        </row>
        <row r="67">
          <cell r="AK67">
            <v>0</v>
          </cell>
        </row>
        <row r="69">
          <cell r="AK69">
            <v>13.228999999999967</v>
          </cell>
        </row>
        <row r="74">
          <cell r="AK74">
            <v>0.69999999999999929</v>
          </cell>
        </row>
        <row r="79">
          <cell r="AK79">
            <v>14.429999999999993</v>
          </cell>
        </row>
        <row r="80">
          <cell r="AK80">
            <v>28</v>
          </cell>
        </row>
        <row r="81">
          <cell r="AK81">
            <v>17.300000000000011</v>
          </cell>
        </row>
        <row r="83">
          <cell r="AK83">
            <v>110.39999999999998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M8">
            <v>2495.7000000000007</v>
          </cell>
        </row>
        <row r="9">
          <cell r="AM9">
            <v>3614.2599999999984</v>
          </cell>
        </row>
        <row r="10">
          <cell r="AM10">
            <v>1665.58</v>
          </cell>
        </row>
        <row r="15">
          <cell r="AM15">
            <v>776.29999999999961</v>
          </cell>
        </row>
        <row r="20">
          <cell r="AM20">
            <v>549.61000000000013</v>
          </cell>
        </row>
        <row r="25">
          <cell r="AM25">
            <v>543.90999999999985</v>
          </cell>
        </row>
        <row r="30">
          <cell r="AM30">
            <v>150.72000000000003</v>
          </cell>
        </row>
        <row r="31">
          <cell r="AM31">
            <v>198.70000000000005</v>
          </cell>
        </row>
        <row r="32">
          <cell r="AM32">
            <v>98.100000000000023</v>
          </cell>
        </row>
        <row r="33">
          <cell r="AM33">
            <v>134.03999999999996</v>
          </cell>
        </row>
        <row r="35">
          <cell r="AM35">
            <v>31.579999999999984</v>
          </cell>
        </row>
        <row r="37">
          <cell r="AM37">
            <v>45.430000000000064</v>
          </cell>
        </row>
        <row r="39">
          <cell r="AM39">
            <v>88.980000000000032</v>
          </cell>
        </row>
        <row r="43">
          <cell r="AM43">
            <v>48.400000000000034</v>
          </cell>
        </row>
        <row r="45">
          <cell r="AM45">
            <v>202.91000000000008</v>
          </cell>
        </row>
        <row r="47">
          <cell r="AM47">
            <v>81.190000000000055</v>
          </cell>
        </row>
        <row r="49">
          <cell r="AM49">
            <v>16.340000000000011</v>
          </cell>
        </row>
        <row r="53">
          <cell r="AM53">
            <v>1.2000000000000028</v>
          </cell>
        </row>
        <row r="55">
          <cell r="AM55">
            <v>25.800000000000011</v>
          </cell>
        </row>
        <row r="57">
          <cell r="AM57">
            <v>0</v>
          </cell>
        </row>
        <row r="62">
          <cell r="AM62">
            <v>180.56</v>
          </cell>
        </row>
        <row r="64">
          <cell r="AM64">
            <v>8.5</v>
          </cell>
        </row>
        <row r="67">
          <cell r="AM67">
            <v>3.24</v>
          </cell>
        </row>
        <row r="69">
          <cell r="AM69">
            <v>36.25</v>
          </cell>
        </row>
        <row r="74">
          <cell r="AM74">
            <v>0.79999999999999982</v>
          </cell>
        </row>
        <row r="79">
          <cell r="AM79">
            <v>13.86</v>
          </cell>
        </row>
        <row r="80">
          <cell r="AM80">
            <v>21.699999999999989</v>
          </cell>
        </row>
        <row r="81">
          <cell r="AM81">
            <v>19.200000000000003</v>
          </cell>
        </row>
        <row r="83">
          <cell r="AM83">
            <v>87.899999999999977</v>
          </cell>
        </row>
        <row r="145">
          <cell r="AM145">
            <v>958.6899999999996</v>
          </cell>
        </row>
        <row r="146">
          <cell r="AM146">
            <v>7.1000000000000014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N8">
            <v>2119.9500000000007</v>
          </cell>
        </row>
        <row r="9">
          <cell r="AN9">
            <v>3297.2</v>
          </cell>
        </row>
        <row r="11">
          <cell r="AN11">
            <v>310.77999999999975</v>
          </cell>
        </row>
        <row r="12">
          <cell r="AN12">
            <v>305.88000000000011</v>
          </cell>
        </row>
        <row r="13">
          <cell r="AN13">
            <v>1.0700000000000003</v>
          </cell>
        </row>
        <row r="14">
          <cell r="AN14">
            <v>874.19</v>
          </cell>
        </row>
        <row r="16">
          <cell r="AN16">
            <v>329.66000000000031</v>
          </cell>
        </row>
        <row r="17">
          <cell r="AN17">
            <v>337.84000000000015</v>
          </cell>
        </row>
        <row r="18">
          <cell r="AN18">
            <v>4.2</v>
          </cell>
        </row>
        <row r="19">
          <cell r="AN19">
            <v>16.799999999999955</v>
          </cell>
        </row>
        <row r="20">
          <cell r="AN20">
            <v>984.65999999999963</v>
          </cell>
        </row>
        <row r="25">
          <cell r="AN25">
            <v>777.17000000000007</v>
          </cell>
        </row>
        <row r="30">
          <cell r="AN30">
            <v>123.97000000000003</v>
          </cell>
        </row>
        <row r="31">
          <cell r="AN31">
            <v>235.20000000000005</v>
          </cell>
        </row>
        <row r="32">
          <cell r="AN32">
            <v>77.299999999999955</v>
          </cell>
        </row>
        <row r="33">
          <cell r="AN33">
            <v>159.03000000000009</v>
          </cell>
        </row>
        <row r="35">
          <cell r="AN35">
            <v>80.720000000000027</v>
          </cell>
        </row>
        <row r="37">
          <cell r="AN37">
            <v>52.639999999999986</v>
          </cell>
        </row>
        <row r="39">
          <cell r="AN39">
            <v>75.720000000000041</v>
          </cell>
        </row>
        <row r="43">
          <cell r="AN43">
            <v>64.599999999999966</v>
          </cell>
        </row>
        <row r="45">
          <cell r="AN45">
            <v>125.74000000000001</v>
          </cell>
        </row>
        <row r="47">
          <cell r="AN47">
            <v>75.42999999999995</v>
          </cell>
        </row>
        <row r="49">
          <cell r="AN49">
            <v>11.339999999999996</v>
          </cell>
        </row>
        <row r="53">
          <cell r="AN53">
            <v>23.949999999999996</v>
          </cell>
        </row>
        <row r="55">
          <cell r="AN55">
            <v>17.830000000000013</v>
          </cell>
        </row>
        <row r="62">
          <cell r="AN62">
            <v>119.37</v>
          </cell>
        </row>
        <row r="64">
          <cell r="AN64">
            <v>0</v>
          </cell>
        </row>
        <row r="67">
          <cell r="AN67">
            <v>2.879999999999999</v>
          </cell>
        </row>
        <row r="69">
          <cell r="AN69">
            <v>24.529999999999998</v>
          </cell>
        </row>
        <row r="74">
          <cell r="AN74">
            <v>1</v>
          </cell>
        </row>
        <row r="79">
          <cell r="AN79">
            <v>11.780000000000001</v>
          </cell>
        </row>
        <row r="80">
          <cell r="AN80">
            <v>19.599999999999994</v>
          </cell>
        </row>
        <row r="81">
          <cell r="AN81">
            <v>15.999999999999986</v>
          </cell>
        </row>
        <row r="83">
          <cell r="AN83">
            <v>117.60000000000002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topLeftCell="B1" activePane="topRight" state="frozen"/>
      <selection pane="topRight" activeCell="AQ4" sqref="AQ4"/>
    </sheetView>
  </sheetViews>
  <sheetFormatPr defaultRowHeight="12.75" outlineLevelCol="1" x14ac:dyDescent="0.2"/>
  <cols>
    <col min="1" max="1" width="40.85546875" customWidth="1"/>
    <col min="2" max="3" width="10.7109375" style="1" customWidth="1"/>
    <col min="4" max="9" width="10.7109375" hidden="1" customWidth="1" outlineLevel="1"/>
    <col min="10" max="10" width="10.7109375" customWidth="1" collapsed="1"/>
    <col min="11" max="11" width="10.7109375" customWidth="1"/>
    <col min="12" max="15" width="10.7109375" hidden="1" customWidth="1" outlineLevel="1"/>
    <col min="16" max="16" width="10.7109375" style="1" customWidth="1" collapsed="1"/>
    <col min="17" max="17" width="10.7109375" style="1" customWidth="1"/>
    <col min="18" max="23" width="10.7109375" hidden="1" customWidth="1" outlineLevel="1"/>
    <col min="24" max="24" width="10.7109375" customWidth="1" collapsed="1"/>
    <col min="25" max="25" width="10.7109375" customWidth="1"/>
    <col min="26" max="29" width="10.7109375" hidden="1" customWidth="1" outlineLevel="1"/>
    <col min="30" max="30" width="10.7109375" style="1" customWidth="1" collapsed="1"/>
    <col min="31" max="36" width="10.7109375" hidden="1" customWidth="1" outlineLevel="1"/>
    <col min="37" max="37" width="10.7109375" customWidth="1" collapsed="1"/>
    <col min="38" max="38" width="10.7109375" customWidth="1"/>
    <col min="39" max="42" width="10.7109375" hidden="1" customWidth="1" outlineLevel="1"/>
    <col min="43" max="43" width="10.7109375" style="2" customWidth="1" collapsed="1"/>
    <col min="44" max="44" width="10.7109375" customWidth="1"/>
    <col min="46" max="46" width="9.85546875" bestFit="1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33</v>
      </c>
    </row>
    <row r="3" spans="1:47" s="25" customFormat="1" ht="15" customHeight="1" x14ac:dyDescent="0.2">
      <c r="A3" s="37"/>
      <c r="B3" s="23"/>
      <c r="C3" s="23"/>
      <c r="D3" s="24" t="s">
        <v>34</v>
      </c>
      <c r="E3" s="24" t="s">
        <v>35</v>
      </c>
      <c r="F3" s="24" t="s">
        <v>36</v>
      </c>
      <c r="G3" s="24" t="s">
        <v>37</v>
      </c>
      <c r="H3" s="24" t="s">
        <v>38</v>
      </c>
      <c r="I3" s="24" t="s">
        <v>39</v>
      </c>
      <c r="J3" s="24" t="s">
        <v>40</v>
      </c>
      <c r="K3" s="24" t="s">
        <v>41</v>
      </c>
      <c r="L3" s="24" t="s">
        <v>42</v>
      </c>
      <c r="M3" s="24" t="s">
        <v>43</v>
      </c>
      <c r="N3" s="24" t="s">
        <v>44</v>
      </c>
      <c r="O3" s="24" t="s">
        <v>45</v>
      </c>
      <c r="P3" s="23"/>
      <c r="Q3" s="23"/>
      <c r="R3" s="24" t="s">
        <v>34</v>
      </c>
      <c r="S3" s="24" t="s">
        <v>35</v>
      </c>
      <c r="T3" s="24" t="s">
        <v>36</v>
      </c>
      <c r="U3" s="24" t="s">
        <v>37</v>
      </c>
      <c r="V3" s="24" t="s">
        <v>38</v>
      </c>
      <c r="W3" s="24" t="s">
        <v>39</v>
      </c>
      <c r="X3" s="24" t="s">
        <v>40</v>
      </c>
      <c r="Y3" s="24" t="s">
        <v>41</v>
      </c>
      <c r="Z3" s="24" t="s">
        <v>42</v>
      </c>
      <c r="AA3" s="24" t="s">
        <v>43</v>
      </c>
      <c r="AB3" s="24" t="s">
        <v>44</v>
      </c>
      <c r="AC3" s="24" t="s">
        <v>45</v>
      </c>
      <c r="AD3" s="23"/>
      <c r="AE3" s="24" t="s">
        <v>34</v>
      </c>
      <c r="AF3" s="24" t="s">
        <v>35</v>
      </c>
      <c r="AG3" s="24" t="s">
        <v>36</v>
      </c>
      <c r="AH3" s="24" t="s">
        <v>37</v>
      </c>
      <c r="AI3" s="24" t="s">
        <v>38</v>
      </c>
      <c r="AJ3" s="24" t="s">
        <v>39</v>
      </c>
      <c r="AK3" s="24" t="s">
        <v>40</v>
      </c>
      <c r="AL3" s="24" t="s">
        <v>41</v>
      </c>
      <c r="AM3" s="24" t="s">
        <v>42</v>
      </c>
      <c r="AN3" s="24" t="s">
        <v>43</v>
      </c>
      <c r="AO3" s="24" t="s">
        <v>44</v>
      </c>
      <c r="AP3" s="24" t="s">
        <v>45</v>
      </c>
      <c r="AQ3" s="38" t="s">
        <v>50</v>
      </c>
      <c r="AR3" s="39"/>
    </row>
    <row r="4" spans="1:47" s="25" customFormat="1" ht="30.75" customHeight="1" x14ac:dyDescent="0.2">
      <c r="A4" s="37"/>
      <c r="B4" s="40">
        <v>2012</v>
      </c>
      <c r="C4" s="40" t="s">
        <v>48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0">
        <v>2013</v>
      </c>
      <c r="Q4" s="40" t="s">
        <v>49</v>
      </c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0">
        <v>2014</v>
      </c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2" t="s">
        <v>46</v>
      </c>
      <c r="AR4" s="43" t="s">
        <v>47</v>
      </c>
    </row>
    <row r="5" spans="1:47" x14ac:dyDescent="0.2">
      <c r="A5" s="3" t="s">
        <v>1</v>
      </c>
      <c r="B5" s="13">
        <f>B6+B15+B23+B30</f>
        <v>158905.19999999998</v>
      </c>
      <c r="C5" s="13">
        <f>C6+C15+C23+C30</f>
        <v>107771.09999999999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140981.964782</v>
      </c>
      <c r="Q5" s="13">
        <f>Q6+Q15+Q23+Q30</f>
        <v>94557.164781999993</v>
      </c>
      <c r="R5" s="13">
        <f t="shared" ref="R5:Z5" si="1">R6+R15+R23+R30</f>
        <v>12422.554782000001</v>
      </c>
      <c r="S5" s="13">
        <f t="shared" si="1"/>
        <v>11588.000000000002</v>
      </c>
      <c r="T5" s="13">
        <f t="shared" si="1"/>
        <v>12960.099999999999</v>
      </c>
      <c r="U5" s="13">
        <f t="shared" si="1"/>
        <v>12531.180000000004</v>
      </c>
      <c r="V5" s="13">
        <f t="shared" si="1"/>
        <v>11816.29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90245.65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12065.6</v>
      </c>
      <c r="AH5" s="13">
        <f>AH6+AH15+AH23+AH30</f>
        <v>12472.831</v>
      </c>
      <c r="AI5" s="13">
        <f t="shared" si="2"/>
        <v>12032.868999999999</v>
      </c>
      <c r="AJ5" s="13">
        <f t="shared" si="2"/>
        <v>10618.19</v>
      </c>
      <c r="AK5" s="13">
        <f t="shared" si="2"/>
        <v>10890.999999999998</v>
      </c>
      <c r="AL5" s="13">
        <f t="shared" si="2"/>
        <v>10610.449999999999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-4311.5147819999984</v>
      </c>
      <c r="AR5" s="28">
        <f>AQ5/Q5</f>
        <v>-4.5596912639461279E-2</v>
      </c>
      <c r="AT5" s="31"/>
    </row>
    <row r="6" spans="1:47" x14ac:dyDescent="0.2">
      <c r="A6" s="4" t="s">
        <v>2</v>
      </c>
      <c r="B6" s="14">
        <f t="shared" ref="B6:N6" si="3">B7+B10+B13+B14</f>
        <v>131105.49999999997</v>
      </c>
      <c r="C6" s="14">
        <f t="shared" si="3"/>
        <v>88926.9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116768.31</v>
      </c>
      <c r="Q6" s="14">
        <f t="shared" ref="Q6" si="4">Q7+Q10+Q13+Q14</f>
        <v>79195.409999999989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10717.099999999999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71155.45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9691.2999999999993</v>
      </c>
      <c r="AH6" s="14">
        <f>AH7+AH10+AH13+AH14</f>
        <v>9811.0299999999988</v>
      </c>
      <c r="AI6" s="14">
        <f t="shared" si="7"/>
        <v>9493.2699999999986</v>
      </c>
      <c r="AJ6" s="14">
        <f t="shared" si="7"/>
        <v>8685.1800000000021</v>
      </c>
      <c r="AK6" s="14">
        <f>AK7+AK10+AK13+AK14</f>
        <v>8551.7299999999977</v>
      </c>
      <c r="AL6" s="14">
        <f>AL7+AL10+AL13+AL14</f>
        <v>7670.630000000001</v>
      </c>
      <c r="AM6" s="14">
        <f t="shared" si="7"/>
        <v>0</v>
      </c>
      <c r="AN6" s="14">
        <f t="shared" si="7"/>
        <v>0</v>
      </c>
      <c r="AO6" s="14">
        <f t="shared" si="7"/>
        <v>0</v>
      </c>
      <c r="AP6" s="14">
        <f>AP7+AP10+AP13+AP14</f>
        <v>0</v>
      </c>
      <c r="AQ6" s="14">
        <f t="shared" ref="AQ6:AQ36" si="8">AD6-Q6</f>
        <v>-8039.9599999999919</v>
      </c>
      <c r="AR6" s="26">
        <f t="shared" ref="AR6:AR36" si="9">AQ6/Q6</f>
        <v>-0.10152053004081919</v>
      </c>
      <c r="AT6" s="31"/>
    </row>
    <row r="7" spans="1:47" x14ac:dyDescent="0.2">
      <c r="A7" s="5" t="s">
        <v>3</v>
      </c>
      <c r="B7" s="16">
        <f>SUM(B8:B9)</f>
        <v>110829.69999999998</v>
      </c>
      <c r="C7" s="16">
        <f>SUM(C8:C9)</f>
        <v>76002.899999999994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61462.399999999994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51182.22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6969.5</v>
      </c>
      <c r="AH7" s="16">
        <f>SUM(AH8:AH9)</f>
        <v>7066.76</v>
      </c>
      <c r="AI7" s="16">
        <f t="shared" si="12"/>
        <v>6954.739999999998</v>
      </c>
      <c r="AJ7" s="16">
        <f t="shared" si="12"/>
        <v>6249.7100000000009</v>
      </c>
      <c r="AK7" s="16">
        <f t="shared" si="12"/>
        <v>6002.8599999999988</v>
      </c>
      <c r="AL7" s="16">
        <f>SUM(AL8:AL9)</f>
        <v>5417.1500000000005</v>
      </c>
      <c r="AM7" s="16">
        <f t="shared" si="12"/>
        <v>0</v>
      </c>
      <c r="AN7" s="16">
        <f t="shared" si="12"/>
        <v>0</v>
      </c>
      <c r="AO7" s="16">
        <f t="shared" si="12"/>
        <v>0</v>
      </c>
      <c r="AP7" s="16">
        <f>SUM(AP8:AP9)</f>
        <v>0</v>
      </c>
      <c r="AQ7" s="16">
        <f t="shared" si="8"/>
        <v>-10280.179999999993</v>
      </c>
      <c r="AR7" s="27">
        <f t="shared" si="9"/>
        <v>-0.16725965793721029</v>
      </c>
      <c r="AT7" s="31"/>
    </row>
    <row r="8" spans="1:47" s="7" customFormat="1" x14ac:dyDescent="0.2">
      <c r="A8" s="6" t="s">
        <v>4</v>
      </c>
      <c r="B8" s="15">
        <f>SUM(D8:O8)</f>
        <v>42584.799999999996</v>
      </c>
      <c r="C8" s="15">
        <f>SUM(D8:K8)</f>
        <v>29388.299999999996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SUM(R8:Y8)</f>
        <v>25066.7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SUM(AE8:AP8)</f>
        <v>21423.5</v>
      </c>
      <c r="AE8" s="15">
        <v>2657</v>
      </c>
      <c r="AF8" s="15">
        <v>2553.8000000000002</v>
      </c>
      <c r="AG8" s="15">
        <v>3155.9999999999991</v>
      </c>
      <c r="AH8" s="15">
        <f>[18]объемы!$AJ$8</f>
        <v>2861.5300000000007</v>
      </c>
      <c r="AI8" s="15">
        <f>[19]объемы!$AK$8</f>
        <v>2944.0699999999997</v>
      </c>
      <c r="AJ8" s="15">
        <v>2635.4499999999989</v>
      </c>
      <c r="AK8" s="15">
        <f>[20]объемы!$AM$8</f>
        <v>2495.7000000000007</v>
      </c>
      <c r="AL8" s="15">
        <f>[21]объемы!$AN$8</f>
        <v>2119.9500000000007</v>
      </c>
      <c r="AM8" s="15"/>
      <c r="AN8" s="15"/>
      <c r="AO8" s="15"/>
      <c r="AP8" s="15"/>
      <c r="AQ8" s="16">
        <f t="shared" si="8"/>
        <v>-3643.2000000000007</v>
      </c>
      <c r="AR8" s="27">
        <f t="shared" si="9"/>
        <v>-0.14534023226032947</v>
      </c>
      <c r="AT8" s="31"/>
    </row>
    <row r="9" spans="1:47" s="7" customFormat="1" x14ac:dyDescent="0.2">
      <c r="A9" s="6" t="s">
        <v>5</v>
      </c>
      <c r="B9" s="15">
        <f>SUM(D9:O9)</f>
        <v>68244.899999999994</v>
      </c>
      <c r="C9" s="15">
        <f>SUM(D9:K9)</f>
        <v>46614.6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SUM(R9:Y9)</f>
        <v>36395.699999999997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SUM(AE9:AP9)</f>
        <v>29758.720000000001</v>
      </c>
      <c r="AE9" s="16">
        <v>3694.2</v>
      </c>
      <c r="AF9" s="15">
        <v>3616.5</v>
      </c>
      <c r="AG9" s="15">
        <v>3813.5000000000009</v>
      </c>
      <c r="AH9" s="16">
        <f>[18]объемы!$AJ$9</f>
        <v>4205.2299999999996</v>
      </c>
      <c r="AI9" s="15">
        <f>[19]объемы!$AK$9</f>
        <v>4010.6699999999983</v>
      </c>
      <c r="AJ9" s="15">
        <v>3614.260000000002</v>
      </c>
      <c r="AK9" s="15">
        <f>[20]объемы!$AM$9-107.1</f>
        <v>3507.1599999999985</v>
      </c>
      <c r="AL9" s="15">
        <f>[21]объемы!$AN$9</f>
        <v>3297.2</v>
      </c>
      <c r="AM9" s="15"/>
      <c r="AN9" s="15"/>
      <c r="AO9" s="15"/>
      <c r="AP9" s="15"/>
      <c r="AQ9" s="16">
        <f t="shared" si="8"/>
        <v>-6636.9799999999959</v>
      </c>
      <c r="AR9" s="27">
        <f t="shared" si="9"/>
        <v>-0.18235615745816117</v>
      </c>
      <c r="AT9" s="31"/>
    </row>
    <row r="10" spans="1:47" x14ac:dyDescent="0.2">
      <c r="A10" s="5" t="s">
        <v>6</v>
      </c>
      <c r="B10" s="16">
        <f>SUM(B11:B12)</f>
        <v>19396</v>
      </c>
      <c r="C10" s="16">
        <f>SUM(C11:C12)</f>
        <v>12289.3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17212.2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36">
        <f>SUM(AD11:AD12)</f>
        <v>19259.02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2614.5</v>
      </c>
      <c r="AH10" s="16">
        <f>SUM(AH11:AH12)</f>
        <v>2672.2</v>
      </c>
      <c r="AI10" s="16">
        <f t="shared" si="15"/>
        <v>2460.2000000000007</v>
      </c>
      <c r="AJ10" s="16">
        <f t="shared" si="15"/>
        <v>2345.62</v>
      </c>
      <c r="AK10" s="16">
        <f>SUM(AK11:AK12)</f>
        <v>2441.8799999999997</v>
      </c>
      <c r="AL10" s="16">
        <f>SUM(AL11:AL12)</f>
        <v>2160.2200000000003</v>
      </c>
      <c r="AM10" s="16">
        <f t="shared" si="15"/>
        <v>0</v>
      </c>
      <c r="AN10" s="16">
        <f>SUM(AN11:AN12)</f>
        <v>0</v>
      </c>
      <c r="AO10" s="16">
        <f t="shared" si="15"/>
        <v>0</v>
      </c>
      <c r="AP10" s="16">
        <f t="shared" si="15"/>
        <v>0</v>
      </c>
      <c r="AQ10" s="16">
        <f t="shared" si="8"/>
        <v>2046.8199999999997</v>
      </c>
      <c r="AR10" s="27">
        <f t="shared" si="9"/>
        <v>0.11891681481739694</v>
      </c>
      <c r="AS10" s="34"/>
      <c r="AT10" s="31"/>
    </row>
    <row r="11" spans="1:47" s="7" customFormat="1" x14ac:dyDescent="0.2">
      <c r="A11" s="6" t="s">
        <v>7</v>
      </c>
      <c r="B11" s="15">
        <f t="shared" ref="B11:B29" si="16">SUM(D11:O11)</f>
        <v>12754.2</v>
      </c>
      <c r="C11" s="15">
        <f t="shared" ref="C11:C14" si="17">SUM(D11:K11)</f>
        <v>8096.6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8">SUM(R11:AC11)</f>
        <v>14772.300000000001</v>
      </c>
      <c r="Q11" s="15">
        <f t="shared" ref="Q11:Q14" si="19">SUM(R11:Y11)</f>
        <v>10930.400000000001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 t="shared" ref="AD11:AD14" si="20">SUM(AE11:AP11)</f>
        <v>11671.2</v>
      </c>
      <c r="AE11" s="15">
        <v>1404.1</v>
      </c>
      <c r="AF11" s="15">
        <v>1272.1999999999998</v>
      </c>
      <c r="AG11" s="15">
        <v>1710.8</v>
      </c>
      <c r="AH11" s="15">
        <f>[18]объемы!$AJ$11+[18]объемы!$AJ$12+[18]объемы!$AJ$13+[18]объемы!$AJ$16+[18]объемы!$AJ$17+[18]объемы!$AJ$19</f>
        <v>1657.0499999999997</v>
      </c>
      <c r="AI11" s="15">
        <f>[19]объемы!$AK$10+[19]объемы!$AK$15-AI12</f>
        <v>1468.5500000000002</v>
      </c>
      <c r="AJ11" s="15">
        <v>1380.3799999999999</v>
      </c>
      <c r="AK11" s="15">
        <f>[20]объемы!$AM$10+[20]объемы!$AM$15-AK12</f>
        <v>1476.0900000000001</v>
      </c>
      <c r="AL11" s="15">
        <f>[21]объемы!$AN$11+[21]объемы!$AN$12+[21]объемы!$AN$13+[21]объемы!$AN$16+[21]объемы!$AN$17+[21]объемы!$AN$19</f>
        <v>1302.0300000000004</v>
      </c>
      <c r="AM11" s="15"/>
      <c r="AN11" s="15"/>
      <c r="AO11" s="15"/>
      <c r="AP11" s="15"/>
      <c r="AQ11" s="16">
        <f t="shared" si="8"/>
        <v>740.79999999999927</v>
      </c>
      <c r="AR11" s="27">
        <f t="shared" si="9"/>
        <v>6.7774280904632875E-2</v>
      </c>
      <c r="AS11" s="34"/>
      <c r="AT11" s="31"/>
      <c r="AU11" s="32"/>
    </row>
    <row r="12" spans="1:47" s="7" customFormat="1" x14ac:dyDescent="0.2">
      <c r="A12" s="6" t="s">
        <v>8</v>
      </c>
      <c r="B12" s="15">
        <f t="shared" si="16"/>
        <v>6641.8</v>
      </c>
      <c r="C12" s="15">
        <f t="shared" si="17"/>
        <v>4192.7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8"/>
        <v>9432.9</v>
      </c>
      <c r="Q12" s="15">
        <f t="shared" si="19"/>
        <v>6281.8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si="20"/>
        <v>7587.82</v>
      </c>
      <c r="AE12" s="15">
        <v>975.7</v>
      </c>
      <c r="AF12" s="15">
        <v>912.40000000000009</v>
      </c>
      <c r="AG12" s="15">
        <v>903.69999999999982</v>
      </c>
      <c r="AH12" s="15">
        <f>[18]объемы!$AJ$145+[18]объемы!$AJ$146</f>
        <v>1015.15</v>
      </c>
      <c r="AI12" s="15">
        <f>[19]объемы!$AK$14+[19]объемы!$AK$18</f>
        <v>991.65000000000043</v>
      </c>
      <c r="AJ12" s="15">
        <v>965.24</v>
      </c>
      <c r="AK12" s="15">
        <f>[20]объемы!$AM$145+[20]объемы!$AM$146</f>
        <v>965.78999999999962</v>
      </c>
      <c r="AL12" s="15">
        <f>[21]объемы!$AN$14+[21]объемы!$AN$18-20.2</f>
        <v>858.19</v>
      </c>
      <c r="AM12" s="15"/>
      <c r="AN12" s="15"/>
      <c r="AO12" s="15"/>
      <c r="AP12" s="15"/>
      <c r="AQ12" s="16">
        <f t="shared" si="8"/>
        <v>1306.0199999999995</v>
      </c>
      <c r="AR12" s="27">
        <f t="shared" si="9"/>
        <v>0.20790537743958729</v>
      </c>
      <c r="AS12" s="34"/>
      <c r="AT12" s="31"/>
      <c r="AU12" s="32"/>
    </row>
    <row r="13" spans="1:47" x14ac:dyDescent="0.2">
      <c r="A13" s="5" t="s">
        <v>9</v>
      </c>
      <c r="B13" s="30">
        <f t="shared" si="16"/>
        <v>464</v>
      </c>
      <c r="C13" s="30">
        <f t="shared" si="17"/>
        <v>272.39999999999998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8"/>
        <v>632.71</v>
      </c>
      <c r="Q13" s="15">
        <f t="shared" si="19"/>
        <v>409.61</v>
      </c>
      <c r="R13" s="16">
        <v>32.6</v>
      </c>
      <c r="S13" s="16">
        <v>63.2</v>
      </c>
      <c r="T13" s="16">
        <v>45.2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20"/>
        <v>482.4</v>
      </c>
      <c r="AE13" s="16">
        <v>55</v>
      </c>
      <c r="AF13" s="16">
        <v>48.3</v>
      </c>
      <c r="AG13" s="16">
        <v>64.500000000000014</v>
      </c>
      <c r="AH13" s="16">
        <f>[18]объемы!$AJ$47</f>
        <v>48</v>
      </c>
      <c r="AI13" s="16">
        <f>[19]объемы!$AK$47</f>
        <v>55</v>
      </c>
      <c r="AJ13" s="16">
        <v>54.979999999999961</v>
      </c>
      <c r="AK13" s="16">
        <f>[20]объемы!$AM$47</f>
        <v>81.190000000000055</v>
      </c>
      <c r="AL13" s="16">
        <f>[21]объемы!$AN$47</f>
        <v>75.42999999999995</v>
      </c>
      <c r="AM13" s="16"/>
      <c r="AN13" s="16"/>
      <c r="AO13" s="16"/>
      <c r="AP13" s="16"/>
      <c r="AQ13" s="16">
        <f t="shared" si="8"/>
        <v>72.789999999999964</v>
      </c>
      <c r="AR13" s="27">
        <f t="shared" si="9"/>
        <v>0.17770562242132751</v>
      </c>
      <c r="AT13" s="31"/>
    </row>
    <row r="14" spans="1:47" x14ac:dyDescent="0.2">
      <c r="A14" s="5" t="s">
        <v>10</v>
      </c>
      <c r="B14" s="30">
        <f t="shared" si="16"/>
        <v>415.79999999999995</v>
      </c>
      <c r="C14" s="30">
        <f t="shared" si="17"/>
        <v>362.3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8"/>
        <v>194.5</v>
      </c>
      <c r="Q14" s="15">
        <f t="shared" si="19"/>
        <v>111.2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20"/>
        <v>231.81000000000003</v>
      </c>
      <c r="AE14" s="16">
        <v>36.700000000000003</v>
      </c>
      <c r="AF14" s="16">
        <v>26.410000000000004</v>
      </c>
      <c r="AG14" s="16">
        <v>42.800000000000004</v>
      </c>
      <c r="AH14" s="16">
        <f>[18]объемы!$AJ$55</f>
        <v>24.069999999999993</v>
      </c>
      <c r="AI14" s="16">
        <f>[19]объемы!$AK$55</f>
        <v>23.330000000000013</v>
      </c>
      <c r="AJ14" s="16">
        <v>34.869999999999976</v>
      </c>
      <c r="AK14" s="16">
        <f>[20]объемы!$AM$55</f>
        <v>25.800000000000011</v>
      </c>
      <c r="AL14" s="16">
        <f>[21]объемы!$AN$55</f>
        <v>17.830000000000013</v>
      </c>
      <c r="AM14" s="16"/>
      <c r="AN14" s="16"/>
      <c r="AO14" s="16"/>
      <c r="AP14" s="16"/>
      <c r="AQ14" s="16">
        <f t="shared" si="8"/>
        <v>120.61000000000003</v>
      </c>
      <c r="AR14" s="27">
        <f t="shared" si="9"/>
        <v>1.0846223021582737</v>
      </c>
      <c r="AT14" s="31"/>
    </row>
    <row r="15" spans="1:47" x14ac:dyDescent="0.2">
      <c r="A15" s="4" t="s">
        <v>11</v>
      </c>
      <c r="B15" s="14">
        <f t="shared" ref="B15:P15" si="21">SUM(B16:B22)</f>
        <v>11846.100000000002</v>
      </c>
      <c r="C15" s="14">
        <f t="shared" si="21"/>
        <v>8119.7000000000007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4955.5999999999995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7293.1699999999992</v>
      </c>
      <c r="AE15" s="14">
        <f t="shared" si="24"/>
        <v>730.3</v>
      </c>
      <c r="AF15" s="14">
        <f t="shared" si="24"/>
        <v>806.17000000000007</v>
      </c>
      <c r="AG15" s="14">
        <f t="shared" si="24"/>
        <v>869.09999999999991</v>
      </c>
      <c r="AH15" s="14">
        <f t="shared" ref="AH15:AP15" si="26">SUM(AH16:AH22)</f>
        <v>1146</v>
      </c>
      <c r="AI15" s="14">
        <f t="shared" si="26"/>
        <v>836.50000000000045</v>
      </c>
      <c r="AJ15" s="14">
        <f t="shared" si="26"/>
        <v>533.80999999999983</v>
      </c>
      <c r="AK15" s="14">
        <f t="shared" si="26"/>
        <v>950.92000000000007</v>
      </c>
      <c r="AL15" s="14">
        <f t="shared" si="26"/>
        <v>1420.3699999999994</v>
      </c>
      <c r="AM15" s="14">
        <f t="shared" si="26"/>
        <v>0</v>
      </c>
      <c r="AN15" s="14">
        <f t="shared" si="26"/>
        <v>0</v>
      </c>
      <c r="AO15" s="14">
        <f t="shared" si="26"/>
        <v>0</v>
      </c>
      <c r="AP15" s="14">
        <f t="shared" si="26"/>
        <v>0</v>
      </c>
      <c r="AQ15" s="14">
        <f t="shared" si="8"/>
        <v>2337.5699999999997</v>
      </c>
      <c r="AR15" s="26">
        <f t="shared" si="9"/>
        <v>0.47170272015497616</v>
      </c>
      <c r="AT15" s="31"/>
    </row>
    <row r="16" spans="1:47" x14ac:dyDescent="0.2">
      <c r="A16" s="5" t="s">
        <v>12</v>
      </c>
      <c r="B16" s="30">
        <f t="shared" si="16"/>
        <v>7962.7000000000016</v>
      </c>
      <c r="C16" s="30">
        <f t="shared" ref="C16:C22" si="27">SUM(D16:K16)</f>
        <v>5350.7000000000007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0">
        <f t="shared" si="18"/>
        <v>4065.6</v>
      </c>
      <c r="Q16" s="30">
        <f t="shared" ref="Q16:Q22" si="28">SUM(R16:Y16)</f>
        <v>1599.6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0">
        <f t="shared" ref="AD16:AD22" si="29">SUM(AE16:AP16)</f>
        <v>4074.2999999999993</v>
      </c>
      <c r="AE16" s="16">
        <v>377.7</v>
      </c>
      <c r="AF16" s="16">
        <v>472.90000000000003</v>
      </c>
      <c r="AG16" s="16">
        <v>601.5</v>
      </c>
      <c r="AH16" s="16">
        <f>[18]объемы!$AJ$20</f>
        <v>653.08999999999992</v>
      </c>
      <c r="AI16" s="16">
        <f>[19]объемы!$AK$20</f>
        <v>397.4100000000002</v>
      </c>
      <c r="AJ16" s="16">
        <v>37.429999999999836</v>
      </c>
      <c r="AK16" s="16">
        <f>[20]объемы!$AM$20</f>
        <v>549.61000000000013</v>
      </c>
      <c r="AL16" s="16">
        <f>[21]объемы!$AN$20</f>
        <v>984.65999999999963</v>
      </c>
      <c r="AM16" s="16"/>
      <c r="AN16" s="16"/>
      <c r="AO16" s="16"/>
      <c r="AP16" s="16"/>
      <c r="AQ16" s="16">
        <f t="shared" si="8"/>
        <v>2474.6999999999994</v>
      </c>
      <c r="AR16" s="27">
        <f t="shared" si="9"/>
        <v>1.5470742685671415</v>
      </c>
      <c r="AT16" s="35"/>
    </row>
    <row r="17" spans="1:46" x14ac:dyDescent="0.2">
      <c r="A17" s="5" t="s">
        <v>13</v>
      </c>
      <c r="B17" s="30">
        <f t="shared" si="16"/>
        <v>871.1</v>
      </c>
      <c r="C17" s="30">
        <f t="shared" si="27"/>
        <v>735.2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0">
        <f t="shared" si="18"/>
        <v>835</v>
      </c>
      <c r="Q17" s="30">
        <f t="shared" si="28"/>
        <v>541.5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0">
        <f t="shared" si="29"/>
        <v>448.03000000000003</v>
      </c>
      <c r="AE17" s="16">
        <v>54.4</v>
      </c>
      <c r="AF17" s="16">
        <v>53.13</v>
      </c>
      <c r="AG17" s="16">
        <v>23.900000000000006</v>
      </c>
      <c r="AH17" s="16">
        <f>[18]объемы!$AJ$35</f>
        <v>22.75</v>
      </c>
      <c r="AI17" s="16">
        <f>[19]объемы!$AK$35</f>
        <v>98.85</v>
      </c>
      <c r="AJ17" s="16">
        <v>82.699999999999989</v>
      </c>
      <c r="AK17" s="16">
        <f>[20]объемы!$AM$35</f>
        <v>31.579999999999984</v>
      </c>
      <c r="AL17" s="16">
        <f>[21]объемы!$AN$35</f>
        <v>80.720000000000027</v>
      </c>
      <c r="AM17" s="16"/>
      <c r="AN17" s="16"/>
      <c r="AO17" s="16"/>
      <c r="AP17" s="16"/>
      <c r="AQ17" s="16">
        <f t="shared" si="8"/>
        <v>-93.46999999999997</v>
      </c>
      <c r="AR17" s="27">
        <f t="shared" si="9"/>
        <v>-0.17261311172668509</v>
      </c>
      <c r="AT17" s="31"/>
    </row>
    <row r="18" spans="1:46" x14ac:dyDescent="0.2">
      <c r="A18" s="5" t="s">
        <v>14</v>
      </c>
      <c r="B18" s="30">
        <f t="shared" si="16"/>
        <v>643.19999999999993</v>
      </c>
      <c r="C18" s="30">
        <f t="shared" si="27"/>
        <v>555.9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0">
        <f t="shared" si="18"/>
        <v>847.5</v>
      </c>
      <c r="Q18" s="30">
        <f t="shared" si="28"/>
        <v>635.5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0">
        <f t="shared" si="29"/>
        <v>768.08</v>
      </c>
      <c r="AE18" s="16">
        <v>85.1</v>
      </c>
      <c r="AF18" s="16">
        <v>111.28</v>
      </c>
      <c r="AG18" s="16">
        <v>138.79999999999998</v>
      </c>
      <c r="AH18" s="16">
        <f>[18]объемы!$AJ$37</f>
        <v>136.09000000000003</v>
      </c>
      <c r="AI18" s="16">
        <f>[19]объемы!$AK$37</f>
        <v>92.20999999999998</v>
      </c>
      <c r="AJ18" s="16">
        <v>106.52999999999997</v>
      </c>
      <c r="AK18" s="16">
        <f>[20]объемы!$AM$37</f>
        <v>45.430000000000064</v>
      </c>
      <c r="AL18" s="16">
        <f>[21]объемы!$AN$37</f>
        <v>52.639999999999986</v>
      </c>
      <c r="AM18" s="16"/>
      <c r="AN18" s="16"/>
      <c r="AO18" s="16"/>
      <c r="AP18" s="16"/>
      <c r="AQ18" s="16">
        <f t="shared" si="8"/>
        <v>132.58000000000004</v>
      </c>
      <c r="AR18" s="27">
        <f t="shared" si="9"/>
        <v>0.2086231313926043</v>
      </c>
      <c r="AT18" s="31"/>
    </row>
    <row r="19" spans="1:46" x14ac:dyDescent="0.2">
      <c r="A19" s="5" t="s">
        <v>15</v>
      </c>
      <c r="B19" s="30">
        <f t="shared" si="16"/>
        <v>1756.1000000000001</v>
      </c>
      <c r="C19" s="30">
        <f t="shared" si="27"/>
        <v>1235.1000000000001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0">
        <f t="shared" si="18"/>
        <v>1944</v>
      </c>
      <c r="Q19" s="30">
        <f t="shared" si="28"/>
        <v>1393.1999999999998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0">
        <f t="shared" si="29"/>
        <v>1210.18</v>
      </c>
      <c r="AE19" s="16">
        <v>166.5</v>
      </c>
      <c r="AF19" s="16">
        <v>103.57999999999998</v>
      </c>
      <c r="AG19" s="16">
        <v>53</v>
      </c>
      <c r="AH19" s="16">
        <f>[18]объемы!$AJ$33+[18]объемы!$AJ$53</f>
        <v>227.59999999999997</v>
      </c>
      <c r="AI19" s="16">
        <f>[19]объемы!$AK$33+[19]объемы!$AK$53</f>
        <v>123.10000000000009</v>
      </c>
      <c r="AJ19" s="16">
        <v>218.18</v>
      </c>
      <c r="AK19" s="16">
        <f>[20]объемы!$AM$33+[20]объемы!$AM$53</f>
        <v>135.23999999999995</v>
      </c>
      <c r="AL19" s="16">
        <f>[21]объемы!$AN$33+[21]объемы!$AN$53</f>
        <v>182.98000000000008</v>
      </c>
      <c r="AM19" s="16"/>
      <c r="AN19" s="16"/>
      <c r="AO19" s="16"/>
      <c r="AP19" s="16"/>
      <c r="AQ19" s="16">
        <f t="shared" si="8"/>
        <v>-183.01999999999975</v>
      </c>
      <c r="AR19" s="27">
        <f t="shared" si="9"/>
        <v>-0.13136663795578507</v>
      </c>
      <c r="AS19" s="29"/>
      <c r="AT19" s="31"/>
    </row>
    <row r="20" spans="1:46" x14ac:dyDescent="0.2">
      <c r="A20" s="5" t="s">
        <v>16</v>
      </c>
      <c r="B20" s="30">
        <f t="shared" si="16"/>
        <v>37.4</v>
      </c>
      <c r="C20" s="30">
        <f t="shared" si="27"/>
        <v>26.9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0">
        <f t="shared" si="18"/>
        <v>9.1999999999999993</v>
      </c>
      <c r="Q20" s="30">
        <f t="shared" si="28"/>
        <v>5.4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0">
        <f t="shared" si="29"/>
        <v>0</v>
      </c>
      <c r="AE20" s="16">
        <v>0</v>
      </c>
      <c r="AF20" s="16"/>
      <c r="AG20" s="16">
        <v>0</v>
      </c>
      <c r="AH20" s="16">
        <f>[18]объемы!$AJ$57</f>
        <v>0</v>
      </c>
      <c r="AI20" s="16">
        <f>[19]объемы!$AK$57</f>
        <v>0</v>
      </c>
      <c r="AJ20" s="16" t="s">
        <v>0</v>
      </c>
      <c r="AK20" s="16">
        <f>[20]объемы!$AM$57</f>
        <v>0</v>
      </c>
      <c r="AL20" s="16">
        <v>0</v>
      </c>
      <c r="AM20" s="16"/>
      <c r="AN20" s="16"/>
      <c r="AO20" s="16"/>
      <c r="AP20" s="16"/>
      <c r="AQ20" s="16">
        <f t="shared" si="8"/>
        <v>-5.4</v>
      </c>
      <c r="AR20" s="27">
        <f t="shared" si="9"/>
        <v>-1</v>
      </c>
      <c r="AT20" s="31"/>
    </row>
    <row r="21" spans="1:46" x14ac:dyDescent="0.2">
      <c r="A21" s="5" t="s">
        <v>17</v>
      </c>
      <c r="B21" s="30">
        <f t="shared" si="16"/>
        <v>321.7</v>
      </c>
      <c r="C21" s="30">
        <f t="shared" si="27"/>
        <v>190.10000000000002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0">
        <f t="shared" si="18"/>
        <v>214.80000000000004</v>
      </c>
      <c r="Q21" s="30">
        <f t="shared" si="28"/>
        <v>168.60000000000002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0">
        <f t="shared" si="29"/>
        <v>29.5</v>
      </c>
      <c r="AE21" s="16">
        <v>0</v>
      </c>
      <c r="AF21" s="16">
        <v>3</v>
      </c>
      <c r="AG21" s="16">
        <v>0</v>
      </c>
      <c r="AH21" s="16">
        <f>[18]объемы!$AJ$64</f>
        <v>5.5</v>
      </c>
      <c r="AI21" s="16">
        <f>[19]объемы!$AK$64</f>
        <v>5.5</v>
      </c>
      <c r="AJ21" s="16">
        <v>7</v>
      </c>
      <c r="AK21" s="16">
        <f>[20]объемы!$AM$64</f>
        <v>8.5</v>
      </c>
      <c r="AL21" s="16">
        <f>[21]объемы!$AN$64</f>
        <v>0</v>
      </c>
      <c r="AM21" s="16"/>
      <c r="AN21" s="16"/>
      <c r="AO21" s="16"/>
      <c r="AP21" s="16"/>
      <c r="AQ21" s="16">
        <f t="shared" si="8"/>
        <v>-139.10000000000002</v>
      </c>
      <c r="AR21" s="27">
        <f t="shared" si="9"/>
        <v>-0.82502965599051015</v>
      </c>
      <c r="AT21" s="31"/>
    </row>
    <row r="22" spans="1:46" x14ac:dyDescent="0.2">
      <c r="A22" s="5" t="s">
        <v>18</v>
      </c>
      <c r="B22" s="30">
        <f t="shared" si="16"/>
        <v>253.9</v>
      </c>
      <c r="C22" s="30">
        <f t="shared" si="27"/>
        <v>25.8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0">
        <f t="shared" si="18"/>
        <v>902.8</v>
      </c>
      <c r="Q22" s="30">
        <f t="shared" si="28"/>
        <v>611.79999999999995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0">
        <f t="shared" si="29"/>
        <v>763.08</v>
      </c>
      <c r="AE22" s="16">
        <v>46.6</v>
      </c>
      <c r="AF22" s="16">
        <v>62.280000000000008</v>
      </c>
      <c r="AG22" s="16">
        <v>51.900000000000006</v>
      </c>
      <c r="AH22" s="16">
        <f>[18]объемы!$AJ$62</f>
        <v>100.96999999999997</v>
      </c>
      <c r="AI22" s="16">
        <f>[19]объемы!$AK$62</f>
        <v>119.43</v>
      </c>
      <c r="AJ22" s="16">
        <v>81.970000000000027</v>
      </c>
      <c r="AK22" s="16">
        <f>[20]объемы!$AM$62</f>
        <v>180.56</v>
      </c>
      <c r="AL22" s="16">
        <f>[21]объемы!$AN$62</f>
        <v>119.37</v>
      </c>
      <c r="AM22" s="16"/>
      <c r="AN22" s="16"/>
      <c r="AO22" s="16"/>
      <c r="AP22" s="16"/>
      <c r="AQ22" s="16">
        <f t="shared" si="8"/>
        <v>151.28000000000009</v>
      </c>
      <c r="AR22" s="27">
        <f t="shared" si="9"/>
        <v>0.24727034978751242</v>
      </c>
      <c r="AT22" s="31"/>
    </row>
    <row r="23" spans="1:46" x14ac:dyDescent="0.2">
      <c r="A23" s="4" t="s">
        <v>19</v>
      </c>
      <c r="B23" s="14">
        <f>SUM(B24:B29)-B26</f>
        <v>10866.399999999998</v>
      </c>
      <c r="C23" s="14">
        <f>SUM(C24:C29)-C26</f>
        <v>7302.7000000000007</v>
      </c>
      <c r="D23" s="14">
        <f t="shared" ref="D23:K23" si="30">SUM(D24:D29)-D26</f>
        <v>849.29999999999984</v>
      </c>
      <c r="E23" s="14">
        <f t="shared" si="30"/>
        <v>877.2</v>
      </c>
      <c r="F23" s="14">
        <f t="shared" si="30"/>
        <v>1076</v>
      </c>
      <c r="G23" s="14">
        <f t="shared" si="30"/>
        <v>924.00000000000011</v>
      </c>
      <c r="H23" s="14">
        <f t="shared" si="30"/>
        <v>1012.4</v>
      </c>
      <c r="I23" s="14">
        <f t="shared" si="30"/>
        <v>1099.9000000000001</v>
      </c>
      <c r="J23" s="14">
        <f t="shared" si="30"/>
        <v>762.09999999999991</v>
      </c>
      <c r="K23" s="14">
        <f t="shared" si="30"/>
        <v>701.8</v>
      </c>
      <c r="L23" s="14">
        <f t="shared" ref="L23:S23" si="31">SUM(L24:L29)-L26</f>
        <v>868.49999999999989</v>
      </c>
      <c r="M23" s="14">
        <f t="shared" si="31"/>
        <v>906.39999999999986</v>
      </c>
      <c r="N23" s="14">
        <f t="shared" si="31"/>
        <v>891.40000000000009</v>
      </c>
      <c r="O23" s="14">
        <f t="shared" si="31"/>
        <v>897.4</v>
      </c>
      <c r="P23" s="14">
        <f>SUM(P24:P29)-P26</f>
        <v>10571.9</v>
      </c>
      <c r="Q23" s="14">
        <f>SUM(Q24:Q29)-Q26</f>
        <v>7165.7000000000007</v>
      </c>
      <c r="R23" s="14">
        <f t="shared" si="31"/>
        <v>982.00000000000011</v>
      </c>
      <c r="S23" s="14">
        <f t="shared" si="31"/>
        <v>1002.9</v>
      </c>
      <c r="T23" s="14">
        <f t="shared" ref="T23:Z23" si="32">SUM(T24:T29)-T26</f>
        <v>1120.4000000000003</v>
      </c>
      <c r="U23" s="14">
        <f t="shared" si="32"/>
        <v>733.36</v>
      </c>
      <c r="V23" s="14">
        <f t="shared" si="32"/>
        <v>893.44000000000017</v>
      </c>
      <c r="W23" s="14">
        <f t="shared" si="32"/>
        <v>845</v>
      </c>
      <c r="X23" s="14">
        <f t="shared" si="32"/>
        <v>774.40000000000009</v>
      </c>
      <c r="Y23" s="14">
        <f t="shared" si="32"/>
        <v>814.1999999999997</v>
      </c>
      <c r="Z23" s="14">
        <f t="shared" si="32"/>
        <v>919.99999999999989</v>
      </c>
      <c r="AA23" s="14">
        <f t="shared" ref="AA23:AF23" si="33">SUM(AA24:AA29)-AA26</f>
        <v>633.90000000000032</v>
      </c>
      <c r="AB23" s="14">
        <f t="shared" si="33"/>
        <v>947.7</v>
      </c>
      <c r="AC23" s="14">
        <f t="shared" si="33"/>
        <v>904.59999999999991</v>
      </c>
      <c r="AD23" s="14">
        <f>SUM(AD24:AD29)-AD26</f>
        <v>8044.5299999999988</v>
      </c>
      <c r="AE23" s="14">
        <f t="shared" si="33"/>
        <v>989.80000000000018</v>
      </c>
      <c r="AF23" s="14">
        <f t="shared" si="33"/>
        <v>940.03000000000009</v>
      </c>
      <c r="AG23" s="14">
        <f t="shared" ref="AG23:AP23" si="34">SUM(AG24:AG29)-AG26</f>
        <v>1034.6000000000001</v>
      </c>
      <c r="AH23" s="14">
        <f>SUM(AH24:AH29)-AH26</f>
        <v>983.70100000000002</v>
      </c>
      <c r="AI23" s="14">
        <f t="shared" si="34"/>
        <v>1157.0990000000002</v>
      </c>
      <c r="AJ23" s="14">
        <f t="shared" si="34"/>
        <v>915.49000000000012</v>
      </c>
      <c r="AK23" s="14">
        <f t="shared" si="34"/>
        <v>940.83</v>
      </c>
      <c r="AL23" s="14">
        <f t="shared" si="34"/>
        <v>1082.98</v>
      </c>
      <c r="AM23" s="14">
        <f t="shared" si="34"/>
        <v>0</v>
      </c>
      <c r="AN23" s="14">
        <f>SUM(AN24:AN29)-AN26</f>
        <v>0</v>
      </c>
      <c r="AO23" s="14">
        <f t="shared" si="34"/>
        <v>0</v>
      </c>
      <c r="AP23" s="14">
        <f t="shared" si="34"/>
        <v>0</v>
      </c>
      <c r="AQ23" s="14">
        <f t="shared" si="8"/>
        <v>878.82999999999811</v>
      </c>
      <c r="AR23" s="26">
        <f t="shared" si="9"/>
        <v>0.12264398453744896</v>
      </c>
      <c r="AT23" s="31"/>
    </row>
    <row r="24" spans="1:46" x14ac:dyDescent="0.2">
      <c r="A24" s="5" t="s">
        <v>20</v>
      </c>
      <c r="B24" s="30">
        <f t="shared" si="16"/>
        <v>8652.0999999999985</v>
      </c>
      <c r="C24" s="30">
        <f t="shared" ref="C24:C29" si="35">SUM(D24:K24)</f>
        <v>5855.3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0">
        <f t="shared" si="18"/>
        <v>8554.2999999999993</v>
      </c>
      <c r="Q24" s="30">
        <f t="shared" ref="Q24:Q29" si="36">SUM(R24:Y24)</f>
        <v>5825.6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0">
        <f t="shared" ref="AD24:AD29" si="37">SUM(AE24:AP24)</f>
        <v>6580.3</v>
      </c>
      <c r="AE24" s="16">
        <v>842.1</v>
      </c>
      <c r="AF24" s="30">
        <v>819.2</v>
      </c>
      <c r="AG24" s="16">
        <v>866.40000000000009</v>
      </c>
      <c r="AH24" s="16">
        <f>[18]объемы!$AJ$25+[18]объемы!$AJ$45</f>
        <v>774.83999999999992</v>
      </c>
      <c r="AI24" s="16">
        <f>[19]объемы!$AK$25+[19]объемы!$AK$45</f>
        <v>921.76</v>
      </c>
      <c r="AJ24" s="16">
        <v>706.27000000000021</v>
      </c>
      <c r="AK24" s="16">
        <f>[20]объемы!$AM$25+[20]объемы!$AM$45</f>
        <v>746.81999999999994</v>
      </c>
      <c r="AL24" s="16">
        <f>[21]объемы!$AN$25+[21]объемы!$AN$45</f>
        <v>902.91000000000008</v>
      </c>
      <c r="AM24" s="16"/>
      <c r="AN24" s="16"/>
      <c r="AO24" s="16"/>
      <c r="AP24" s="16"/>
      <c r="AQ24" s="16">
        <f t="shared" si="8"/>
        <v>754.69999999999982</v>
      </c>
      <c r="AR24" s="27">
        <f t="shared" si="9"/>
        <v>0.12954888766822298</v>
      </c>
      <c r="AT24" s="31"/>
    </row>
    <row r="25" spans="1:46" x14ac:dyDescent="0.2">
      <c r="A25" s="5" t="s">
        <v>21</v>
      </c>
      <c r="B25" s="30">
        <f t="shared" si="16"/>
        <v>730</v>
      </c>
      <c r="C25" s="30">
        <f t="shared" si="35"/>
        <v>476.6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0">
        <f t="shared" si="18"/>
        <v>457.9</v>
      </c>
      <c r="Q25" s="30">
        <f t="shared" si="36"/>
        <v>311.7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0">
        <f t="shared" si="37"/>
        <v>430.4</v>
      </c>
      <c r="AE25" s="16">
        <v>43.6</v>
      </c>
      <c r="AF25" s="16">
        <v>31.999999999999993</v>
      </c>
      <c r="AG25" s="16">
        <v>47</v>
      </c>
      <c r="AH25" s="16">
        <f>[18]объемы!$AJ$43</f>
        <v>62</v>
      </c>
      <c r="AI25" s="16">
        <f>[19]объемы!$AK$43</f>
        <v>60.700000000000017</v>
      </c>
      <c r="AJ25" s="16">
        <v>72.099999999999966</v>
      </c>
      <c r="AK25" s="16">
        <f>[20]объемы!$AM$43</f>
        <v>48.400000000000034</v>
      </c>
      <c r="AL25" s="16">
        <f>[21]объемы!$AN$43</f>
        <v>64.599999999999966</v>
      </c>
      <c r="AM25" s="16"/>
      <c r="AN25" s="16"/>
      <c r="AO25" s="16"/>
      <c r="AP25" s="16"/>
      <c r="AQ25" s="16">
        <f t="shared" si="8"/>
        <v>118.69999999999999</v>
      </c>
      <c r="AR25" s="27">
        <f t="shared" si="9"/>
        <v>0.38081488610843756</v>
      </c>
      <c r="AT25" s="31"/>
    </row>
    <row r="26" spans="1:46" x14ac:dyDescent="0.2">
      <c r="A26" s="8" t="s">
        <v>22</v>
      </c>
      <c r="B26" s="30">
        <f t="shared" si="16"/>
        <v>1319.5</v>
      </c>
      <c r="C26" s="30">
        <f t="shared" si="35"/>
        <v>862.90000000000009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0">
        <f t="shared" si="18"/>
        <v>832.1</v>
      </c>
      <c r="Q26" s="30">
        <f t="shared" si="36"/>
        <v>566.29999999999995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7"/>
        <v>782.6</v>
      </c>
      <c r="AE26" s="15">
        <v>79.3</v>
      </c>
      <c r="AF26" s="15">
        <v>58.100000000000009</v>
      </c>
      <c r="AG26" s="15">
        <v>85.5</v>
      </c>
      <c r="AH26" s="15">
        <f>[18]объемы!$AJ$83</f>
        <v>112.70000000000002</v>
      </c>
      <c r="AI26" s="15">
        <f>[19]объемы!$AK$83</f>
        <v>110.39999999999998</v>
      </c>
      <c r="AJ26" s="15">
        <v>131.10000000000002</v>
      </c>
      <c r="AK26" s="15">
        <f>[20]объемы!$AM$83</f>
        <v>87.899999999999977</v>
      </c>
      <c r="AL26" s="15">
        <f>[21]объемы!$AN$83</f>
        <v>117.60000000000002</v>
      </c>
      <c r="AM26" s="15"/>
      <c r="AN26" s="15"/>
      <c r="AO26" s="15"/>
      <c r="AP26" s="15"/>
      <c r="AQ26" s="16">
        <f t="shared" si="8"/>
        <v>216.30000000000007</v>
      </c>
      <c r="AR26" s="27">
        <f t="shared" si="9"/>
        <v>0.38195302843016082</v>
      </c>
      <c r="AT26" s="31"/>
    </row>
    <row r="27" spans="1:46" x14ac:dyDescent="0.2">
      <c r="A27" s="5" t="s">
        <v>23</v>
      </c>
      <c r="B27" s="30">
        <f t="shared" si="16"/>
        <v>1092.5999999999999</v>
      </c>
      <c r="C27" s="30">
        <f t="shared" si="35"/>
        <v>741.6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0">
        <f t="shared" si="18"/>
        <v>1042.0999999999999</v>
      </c>
      <c r="Q27" s="30">
        <f t="shared" si="36"/>
        <v>696.6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0">
        <f t="shared" si="37"/>
        <v>677.42</v>
      </c>
      <c r="AE27" s="16">
        <v>68</v>
      </c>
      <c r="AF27" s="16">
        <v>61.819999999999993</v>
      </c>
      <c r="AG27" s="16">
        <v>80.5</v>
      </c>
      <c r="AH27" s="16">
        <f>[18]объемы!$AJ$39</f>
        <v>102.69</v>
      </c>
      <c r="AI27" s="16">
        <f>[19]объемы!$AK$39</f>
        <v>115.51000000000002</v>
      </c>
      <c r="AJ27" s="16">
        <v>84.19999999999996</v>
      </c>
      <c r="AK27" s="16">
        <f>[20]объемы!$AM$39</f>
        <v>88.980000000000032</v>
      </c>
      <c r="AL27" s="16">
        <f>[21]объемы!$AN$39</f>
        <v>75.720000000000041</v>
      </c>
      <c r="AM27" s="16"/>
      <c r="AN27" s="16"/>
      <c r="AO27" s="16"/>
      <c r="AP27" s="16"/>
      <c r="AQ27" s="16">
        <f t="shared" si="8"/>
        <v>-19.180000000000064</v>
      </c>
      <c r="AR27" s="27">
        <f t="shared" si="9"/>
        <v>-2.753373528567336E-2</v>
      </c>
      <c r="AT27" s="35"/>
    </row>
    <row r="28" spans="1:46" x14ac:dyDescent="0.2">
      <c r="A28" s="5" t="s">
        <v>24</v>
      </c>
      <c r="B28" s="30">
        <f t="shared" si="16"/>
        <v>241.4</v>
      </c>
      <c r="C28" s="30">
        <f t="shared" si="35"/>
        <v>145.69999999999999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0">
        <f t="shared" si="18"/>
        <v>319.70000000000005</v>
      </c>
      <c r="Q28" s="30">
        <f t="shared" si="36"/>
        <v>187.10000000000002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0">
        <f t="shared" si="37"/>
        <v>211.39</v>
      </c>
      <c r="AE28" s="16">
        <v>24.2</v>
      </c>
      <c r="AF28" s="16">
        <v>18.290000000000003</v>
      </c>
      <c r="AG28" s="16">
        <v>31.7</v>
      </c>
      <c r="AH28" s="16">
        <f>[18]объемы!$AJ$49</f>
        <v>33.299999999999997</v>
      </c>
      <c r="AI28" s="16">
        <f>[19]объемы!$AK$49</f>
        <v>45.2</v>
      </c>
      <c r="AJ28" s="16">
        <v>31.019999999999985</v>
      </c>
      <c r="AK28" s="16">
        <f>[20]объемы!$AM$49</f>
        <v>16.340000000000011</v>
      </c>
      <c r="AL28" s="16">
        <f>[21]объемы!$AN$49</f>
        <v>11.339999999999996</v>
      </c>
      <c r="AM28" s="16"/>
      <c r="AN28" s="16"/>
      <c r="AO28" s="16"/>
      <c r="AP28" s="16"/>
      <c r="AQ28" s="16">
        <f t="shared" si="8"/>
        <v>24.289999999999964</v>
      </c>
      <c r="AR28" s="27">
        <f t="shared" si="9"/>
        <v>0.12982362373062512</v>
      </c>
      <c r="AT28" s="31"/>
    </row>
    <row r="29" spans="1:46" x14ac:dyDescent="0.2">
      <c r="A29" s="5" t="s">
        <v>25</v>
      </c>
      <c r="B29" s="30">
        <f t="shared" si="16"/>
        <v>150.29999999999998</v>
      </c>
      <c r="C29" s="30">
        <f t="shared" si="35"/>
        <v>83.5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0">
        <f t="shared" si="18"/>
        <v>197.90000000000003</v>
      </c>
      <c r="Q29" s="30">
        <f t="shared" si="36"/>
        <v>144.70000000000002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24.2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0">
        <f t="shared" si="37"/>
        <v>145.01999999999998</v>
      </c>
      <c r="AE29" s="16">
        <v>11.9</v>
      </c>
      <c r="AF29" s="16">
        <v>8.7199999999999989</v>
      </c>
      <c r="AG29" s="16">
        <v>9</v>
      </c>
      <c r="AH29" s="16">
        <f>[18]объемы!$AJ$67+[18]объемы!$AJ$69+[18]объемы!$AJ$74</f>
        <v>10.871000000000034</v>
      </c>
      <c r="AI29" s="16">
        <f>[19]объемы!$AK$67+[19]объемы!$AK$69+[19]объемы!$AK$74</f>
        <v>13.928999999999967</v>
      </c>
      <c r="AJ29" s="16">
        <v>21.900000000000002</v>
      </c>
      <c r="AK29" s="16">
        <f>[20]объемы!$AM$67+[20]объемы!$AM$69+[20]объемы!$AM$74</f>
        <v>40.29</v>
      </c>
      <c r="AL29" s="16">
        <f>[21]объемы!$AN$67+[21]объемы!$AN$69+[21]объемы!$AN$74</f>
        <v>28.409999999999997</v>
      </c>
      <c r="AM29" s="16"/>
      <c r="AN29" s="16"/>
      <c r="AO29" s="16"/>
      <c r="AP29" s="16"/>
      <c r="AQ29" s="16">
        <f t="shared" si="8"/>
        <v>0.31999999999996476</v>
      </c>
      <c r="AR29" s="27">
        <f t="shared" si="9"/>
        <v>2.2114720110571161E-3</v>
      </c>
      <c r="AT29" s="31"/>
    </row>
    <row r="30" spans="1:46" x14ac:dyDescent="0.2">
      <c r="A30" s="4" t="s">
        <v>26</v>
      </c>
      <c r="B30" s="14">
        <f>B31</f>
        <v>5087.2</v>
      </c>
      <c r="C30" s="14">
        <f>C31</f>
        <v>3421.7999999999997</v>
      </c>
      <c r="D30" s="14">
        <f t="shared" ref="D30:O30" si="38">D31</f>
        <v>348.4</v>
      </c>
      <c r="E30" s="14">
        <f t="shared" si="38"/>
        <v>407.5</v>
      </c>
      <c r="F30" s="14">
        <f t="shared" si="38"/>
        <v>471.5</v>
      </c>
      <c r="G30" s="14">
        <f t="shared" si="38"/>
        <v>489.9</v>
      </c>
      <c r="H30" s="14">
        <f t="shared" si="38"/>
        <v>443.4</v>
      </c>
      <c r="I30" s="14">
        <f t="shared" si="38"/>
        <v>462.70000000000005</v>
      </c>
      <c r="J30" s="14">
        <f t="shared" si="38"/>
        <v>405</v>
      </c>
      <c r="K30" s="14">
        <f t="shared" si="38"/>
        <v>393.4</v>
      </c>
      <c r="L30" s="14">
        <f t="shared" si="38"/>
        <v>393.5</v>
      </c>
      <c r="M30" s="14">
        <f t="shared" si="38"/>
        <v>382.4</v>
      </c>
      <c r="N30" s="14">
        <f t="shared" si="38"/>
        <v>448.70000000000005</v>
      </c>
      <c r="O30" s="14">
        <f t="shared" si="38"/>
        <v>440.8</v>
      </c>
      <c r="P30" s="14">
        <f>P31</f>
        <v>4822.8547819999994</v>
      </c>
      <c r="Q30" s="14">
        <f>Q31</f>
        <v>3240.4547819999993</v>
      </c>
      <c r="R30" s="14">
        <f t="shared" ref="R30:AC30" si="39">R31</f>
        <v>394.354782</v>
      </c>
      <c r="S30" s="14">
        <f t="shared" si="39"/>
        <v>392.6</v>
      </c>
      <c r="T30" s="14">
        <f t="shared" si="39"/>
        <v>446.5</v>
      </c>
      <c r="U30" s="14">
        <f t="shared" si="39"/>
        <v>424.19999999999993</v>
      </c>
      <c r="V30" s="14">
        <f t="shared" si="39"/>
        <v>434.5</v>
      </c>
      <c r="W30" s="14">
        <f t="shared" si="39"/>
        <v>409.60000000000014</v>
      </c>
      <c r="X30" s="14">
        <f t="shared" si="39"/>
        <v>369.89999999999981</v>
      </c>
      <c r="Y30" s="14">
        <f t="shared" si="39"/>
        <v>368.79999999999995</v>
      </c>
      <c r="Z30" s="14">
        <f t="shared" si="39"/>
        <v>351.00000000000011</v>
      </c>
      <c r="AA30" s="14">
        <f>AA31</f>
        <v>413.79999999999984</v>
      </c>
      <c r="AB30" s="14">
        <f t="shared" si="39"/>
        <v>382.20000000000005</v>
      </c>
      <c r="AC30" s="14">
        <f t="shared" si="39"/>
        <v>435.4</v>
      </c>
      <c r="AD30" s="14">
        <f>AD31</f>
        <v>3752.5</v>
      </c>
      <c r="AE30" s="14">
        <f t="shared" ref="AE30:AP30" si="40">AE31</f>
        <v>360.1</v>
      </c>
      <c r="AF30" s="14">
        <f t="shared" si="40"/>
        <v>476</v>
      </c>
      <c r="AG30" s="14">
        <f t="shared" si="40"/>
        <v>470.59999999999991</v>
      </c>
      <c r="AH30" s="14">
        <f t="shared" si="40"/>
        <v>532.1</v>
      </c>
      <c r="AI30" s="14">
        <f t="shared" si="40"/>
        <v>546</v>
      </c>
      <c r="AJ30" s="14">
        <f t="shared" si="40"/>
        <v>483.70999999999981</v>
      </c>
      <c r="AK30" s="14">
        <f t="shared" si="40"/>
        <v>447.5200000000001</v>
      </c>
      <c r="AL30" s="14">
        <f t="shared" si="40"/>
        <v>436.47</v>
      </c>
      <c r="AM30" s="14">
        <f t="shared" si="40"/>
        <v>0</v>
      </c>
      <c r="AN30" s="14">
        <f>AN31</f>
        <v>0</v>
      </c>
      <c r="AO30" s="14">
        <f t="shared" si="40"/>
        <v>0</v>
      </c>
      <c r="AP30" s="14">
        <f t="shared" si="40"/>
        <v>0</v>
      </c>
      <c r="AQ30" s="14">
        <f t="shared" si="8"/>
        <v>512.04521800000066</v>
      </c>
      <c r="AR30" s="26">
        <f t="shared" si="9"/>
        <v>0.15801646757865506</v>
      </c>
      <c r="AT30" s="31"/>
    </row>
    <row r="31" spans="1:46" x14ac:dyDescent="0.2">
      <c r="A31" s="5" t="s">
        <v>26</v>
      </c>
      <c r="B31" s="16">
        <f>SUM(B32:B33)</f>
        <v>5087.2</v>
      </c>
      <c r="C31" s="16">
        <f>SUM(C32:C33)</f>
        <v>3421.7999999999997</v>
      </c>
      <c r="D31" s="16">
        <f>SUM(D32:D33)</f>
        <v>348.4</v>
      </c>
      <c r="E31" s="16">
        <f t="shared" ref="E31:N31" si="41">SUM(E32:E33)</f>
        <v>407.5</v>
      </c>
      <c r="F31" s="16">
        <f t="shared" si="41"/>
        <v>471.5</v>
      </c>
      <c r="G31" s="16">
        <f t="shared" si="41"/>
        <v>489.9</v>
      </c>
      <c r="H31" s="16">
        <f t="shared" si="41"/>
        <v>443.4</v>
      </c>
      <c r="I31" s="16">
        <f t="shared" si="41"/>
        <v>462.70000000000005</v>
      </c>
      <c r="J31" s="16">
        <f t="shared" si="41"/>
        <v>405</v>
      </c>
      <c r="K31" s="16">
        <f t="shared" si="41"/>
        <v>393.4</v>
      </c>
      <c r="L31" s="16">
        <f t="shared" si="41"/>
        <v>393.5</v>
      </c>
      <c r="M31" s="16">
        <f t="shared" si="41"/>
        <v>382.4</v>
      </c>
      <c r="N31" s="16">
        <f t="shared" si="41"/>
        <v>448.70000000000005</v>
      </c>
      <c r="O31" s="16">
        <f>SUM(O32:O33)</f>
        <v>440.8</v>
      </c>
      <c r="P31" s="16">
        <f>SUM(P32:P33)</f>
        <v>4822.8547819999994</v>
      </c>
      <c r="Q31" s="16">
        <f>SUM(Q32:Q33)</f>
        <v>3240.4547819999993</v>
      </c>
      <c r="R31" s="16">
        <f>SUM(R32:R33)</f>
        <v>394.354782</v>
      </c>
      <c r="S31" s="16">
        <f>SUM(S32:S33)</f>
        <v>392.6</v>
      </c>
      <c r="T31" s="16">
        <f t="shared" ref="T31:AB31" si="42">SUM(T32:T33)</f>
        <v>446.5</v>
      </c>
      <c r="U31" s="16">
        <f t="shared" si="42"/>
        <v>424.19999999999993</v>
      </c>
      <c r="V31" s="16">
        <f t="shared" si="42"/>
        <v>434.5</v>
      </c>
      <c r="W31" s="16">
        <f t="shared" si="42"/>
        <v>409.60000000000014</v>
      </c>
      <c r="X31" s="16">
        <f t="shared" si="42"/>
        <v>369.89999999999981</v>
      </c>
      <c r="Y31" s="16">
        <f t="shared" si="42"/>
        <v>368.79999999999995</v>
      </c>
      <c r="Z31" s="16">
        <f t="shared" si="42"/>
        <v>351.00000000000011</v>
      </c>
      <c r="AA31" s="16">
        <f t="shared" si="42"/>
        <v>413.79999999999984</v>
      </c>
      <c r="AB31" s="16">
        <f t="shared" si="42"/>
        <v>382.20000000000005</v>
      </c>
      <c r="AC31" s="16">
        <f>SUM(AC32:AC33)</f>
        <v>435.4</v>
      </c>
      <c r="AD31" s="16">
        <f>SUM(AD32:AD33)</f>
        <v>3752.5</v>
      </c>
      <c r="AE31" s="16">
        <f>SUM(AE32:AE33)</f>
        <v>360.1</v>
      </c>
      <c r="AF31" s="16">
        <f>SUM(AF32:AF33)</f>
        <v>476</v>
      </c>
      <c r="AG31" s="16">
        <f t="shared" ref="AG31:AO31" si="43">SUM(AG32:AG33)</f>
        <v>470.59999999999991</v>
      </c>
      <c r="AH31" s="16">
        <f>SUM(AH32:AH33)</f>
        <v>532.1</v>
      </c>
      <c r="AI31" s="16">
        <f t="shared" si="43"/>
        <v>546</v>
      </c>
      <c r="AJ31" s="16">
        <f t="shared" si="43"/>
        <v>483.70999999999981</v>
      </c>
      <c r="AK31" s="16">
        <f t="shared" si="43"/>
        <v>447.5200000000001</v>
      </c>
      <c r="AL31" s="16">
        <f t="shared" si="43"/>
        <v>436.47</v>
      </c>
      <c r="AM31" s="16">
        <f t="shared" si="43"/>
        <v>0</v>
      </c>
      <c r="AN31" s="16">
        <f t="shared" si="43"/>
        <v>0</v>
      </c>
      <c r="AO31" s="16">
        <f t="shared" si="43"/>
        <v>0</v>
      </c>
      <c r="AP31" s="16">
        <f>SUM(AP32:AP33)</f>
        <v>0</v>
      </c>
      <c r="AQ31" s="16">
        <f t="shared" si="8"/>
        <v>512.04521800000066</v>
      </c>
      <c r="AR31" s="27">
        <f t="shared" si="9"/>
        <v>0.15801646757865506</v>
      </c>
      <c r="AT31" s="31"/>
    </row>
    <row r="32" spans="1:46" x14ac:dyDescent="0.2">
      <c r="A32" s="6" t="s">
        <v>27</v>
      </c>
      <c r="B32" s="15">
        <f t="shared" ref="B32:B33" si="44">SUM(D32:O32)</f>
        <v>4089.9999999999995</v>
      </c>
      <c r="C32" s="15">
        <f t="shared" ref="C32:C33" si="45">SUM(D32:K32)</f>
        <v>2751.7999999999997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6">SUM(R32:AC32)</f>
        <v>3907.3999999999996</v>
      </c>
      <c r="Q32" s="15">
        <f t="shared" ref="Q32:Q33" si="47">SUM(R32:Y32)</f>
        <v>2636.0999999999995</v>
      </c>
      <c r="R32" s="15">
        <v>327</v>
      </c>
      <c r="S32" s="15">
        <v>328.8</v>
      </c>
      <c r="T32" s="15">
        <v>377.2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48">SUM(AE32:AP32)</f>
        <v>3100</v>
      </c>
      <c r="AE32" s="15">
        <v>288.5</v>
      </c>
      <c r="AF32" s="15">
        <v>405.6</v>
      </c>
      <c r="AG32" s="15">
        <v>392.89999999999992</v>
      </c>
      <c r="AH32" s="15">
        <f>[18]объемы!$AJ$30+[18]объемы!$AJ$31</f>
        <v>436.5</v>
      </c>
      <c r="AI32" s="15">
        <f>[19]объемы!$AK$30+[19]объемы!$AK$31</f>
        <v>459.20000000000005</v>
      </c>
      <c r="AJ32" s="15">
        <v>408.70999999999981</v>
      </c>
      <c r="AK32" s="15">
        <f>[20]объемы!$AM$30+[20]объемы!$AM$31</f>
        <v>349.42000000000007</v>
      </c>
      <c r="AL32" s="15">
        <f>[21]объемы!$AN$30+[21]объемы!$AN$31</f>
        <v>359.17000000000007</v>
      </c>
      <c r="AM32" s="15"/>
      <c r="AN32" s="15"/>
      <c r="AO32" s="15"/>
      <c r="AP32" s="15"/>
      <c r="AQ32" s="16">
        <f t="shared" si="8"/>
        <v>463.90000000000055</v>
      </c>
      <c r="AR32" s="27">
        <f t="shared" si="9"/>
        <v>0.1759796669322107</v>
      </c>
      <c r="AT32" s="31"/>
    </row>
    <row r="33" spans="1:46" x14ac:dyDescent="0.2">
      <c r="A33" s="6" t="s">
        <v>28</v>
      </c>
      <c r="B33" s="15">
        <f t="shared" si="44"/>
        <v>997.2</v>
      </c>
      <c r="C33" s="15">
        <f t="shared" si="45"/>
        <v>670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6"/>
        <v>915.45478200000002</v>
      </c>
      <c r="Q33" s="15">
        <f t="shared" si="47"/>
        <v>604.354782</v>
      </c>
      <c r="R33" s="15">
        <v>67.354782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48"/>
        <v>652.5</v>
      </c>
      <c r="AE33" s="15">
        <v>71.599999999999994</v>
      </c>
      <c r="AF33" s="15">
        <v>70.400000000000006</v>
      </c>
      <c r="AG33" s="15">
        <v>77.699999999999989</v>
      </c>
      <c r="AH33" s="15">
        <f>[18]объемы!$AJ$32</f>
        <v>95.600000000000023</v>
      </c>
      <c r="AI33" s="15">
        <f>[19]объемы!$AK$32</f>
        <v>86.800000000000011</v>
      </c>
      <c r="AJ33" s="15">
        <v>75</v>
      </c>
      <c r="AK33" s="15">
        <f>[20]объемы!$AM$32</f>
        <v>98.100000000000023</v>
      </c>
      <c r="AL33" s="15">
        <f>[21]объемы!$AN$32</f>
        <v>77.299999999999955</v>
      </c>
      <c r="AM33" s="15"/>
      <c r="AN33" s="15"/>
      <c r="AO33" s="15"/>
      <c r="AP33" s="15"/>
      <c r="AQ33" s="16">
        <f t="shared" si="8"/>
        <v>48.145218</v>
      </c>
      <c r="AR33" s="27">
        <f t="shared" si="9"/>
        <v>7.9663832295117004E-2</v>
      </c>
      <c r="AT33" s="31"/>
    </row>
    <row r="34" spans="1:46" x14ac:dyDescent="0.2">
      <c r="A34" s="10" t="s">
        <v>29</v>
      </c>
      <c r="B34" s="16">
        <f>SUM(B35:B36)</f>
        <v>623.70000000000005</v>
      </c>
      <c r="C34" s="16">
        <f>SUM(C35:C36)</f>
        <v>418.9</v>
      </c>
      <c r="D34" s="16">
        <f>SUM(D35:D36)</f>
        <v>41.7</v>
      </c>
      <c r="E34" s="16">
        <f t="shared" ref="E34:O34" si="49">SUM(E35:E36)</f>
        <v>47.3</v>
      </c>
      <c r="F34" s="16">
        <f t="shared" si="49"/>
        <v>60.2</v>
      </c>
      <c r="G34" s="16">
        <f t="shared" si="49"/>
        <v>59.7</v>
      </c>
      <c r="H34" s="16">
        <f t="shared" si="49"/>
        <v>53.1</v>
      </c>
      <c r="I34" s="16">
        <f t="shared" si="49"/>
        <v>57.3</v>
      </c>
      <c r="J34" s="16">
        <f t="shared" si="49"/>
        <v>50.099999999999994</v>
      </c>
      <c r="K34" s="16">
        <f t="shared" si="49"/>
        <v>49.5</v>
      </c>
      <c r="L34" s="16">
        <f t="shared" si="49"/>
        <v>46.5</v>
      </c>
      <c r="M34" s="16">
        <f t="shared" si="49"/>
        <v>51.400000000000006</v>
      </c>
      <c r="N34" s="16">
        <f t="shared" si="49"/>
        <v>50.7</v>
      </c>
      <c r="O34" s="16">
        <f t="shared" si="49"/>
        <v>56.2</v>
      </c>
      <c r="P34" s="16">
        <f>SUM(P35:P36)</f>
        <v>610.60000000000014</v>
      </c>
      <c r="Q34" s="16">
        <f>SUM(Q35:Q36)</f>
        <v>415.5</v>
      </c>
      <c r="R34" s="16">
        <f>SUM(R35:R36)</f>
        <v>48.3</v>
      </c>
      <c r="S34" s="16">
        <f>SUM(S35:S36)</f>
        <v>52.2</v>
      </c>
      <c r="T34" s="16">
        <f t="shared" ref="T34:AC34" si="50">SUM(T35:T36)</f>
        <v>58.7</v>
      </c>
      <c r="U34" s="16">
        <f t="shared" si="50"/>
        <v>55.499999999999993</v>
      </c>
      <c r="V34" s="16">
        <f t="shared" si="50"/>
        <v>54.800000000000011</v>
      </c>
      <c r="W34" s="16">
        <f t="shared" si="50"/>
        <v>51.899999999999991</v>
      </c>
      <c r="X34" s="16">
        <f t="shared" si="50"/>
        <v>47.2</v>
      </c>
      <c r="Y34" s="16">
        <f t="shared" si="50"/>
        <v>46.899999999999991</v>
      </c>
      <c r="Z34" s="16">
        <f t="shared" si="50"/>
        <v>43.200000000000017</v>
      </c>
      <c r="AA34" s="16">
        <f t="shared" si="50"/>
        <v>49.299999999999983</v>
      </c>
      <c r="AB34" s="16">
        <f t="shared" si="50"/>
        <v>47.400000000000034</v>
      </c>
      <c r="AC34" s="16">
        <f t="shared" si="50"/>
        <v>55.199999999999974</v>
      </c>
      <c r="AD34" s="16">
        <f>SUM(AD35:AD36)</f>
        <v>455.4</v>
      </c>
      <c r="AE34" s="16">
        <f>SUM(AE35:AE36)</f>
        <v>48.7</v>
      </c>
      <c r="AF34" s="16">
        <f>SUM(AF35:AF36)</f>
        <v>58.900000000000006</v>
      </c>
      <c r="AG34" s="16">
        <f t="shared" ref="AG34:AP34" si="51">SUM(AG35:AG36)</f>
        <v>59.5</v>
      </c>
      <c r="AH34" s="16">
        <f>SUM(AH35:AH36)</f>
        <v>65.769999999999982</v>
      </c>
      <c r="AI34" s="16">
        <f t="shared" si="51"/>
        <v>59.730000000000004</v>
      </c>
      <c r="AJ34" s="16">
        <f t="shared" si="51"/>
        <v>60.660000000000011</v>
      </c>
      <c r="AK34" s="16">
        <f t="shared" si="51"/>
        <v>54.759999999999991</v>
      </c>
      <c r="AL34" s="16">
        <f t="shared" si="51"/>
        <v>47.379999999999981</v>
      </c>
      <c r="AM34" s="16">
        <f t="shared" si="51"/>
        <v>0</v>
      </c>
      <c r="AN34" s="16">
        <f t="shared" si="51"/>
        <v>0</v>
      </c>
      <c r="AO34" s="16">
        <f t="shared" si="51"/>
        <v>0</v>
      </c>
      <c r="AP34" s="16">
        <f t="shared" si="51"/>
        <v>0</v>
      </c>
      <c r="AQ34" s="16">
        <f t="shared" si="8"/>
        <v>39.899999999999977</v>
      </c>
      <c r="AR34" s="27">
        <f t="shared" si="9"/>
        <v>9.6028880866425942E-2</v>
      </c>
      <c r="AT34" s="31"/>
    </row>
    <row r="35" spans="1:46" x14ac:dyDescent="0.2">
      <c r="A35" s="6" t="s">
        <v>30</v>
      </c>
      <c r="B35" s="15">
        <f t="shared" ref="B35:B36" si="52">SUM(D35:O35)</f>
        <v>438.6</v>
      </c>
      <c r="C35" s="15">
        <f>SUM(D35:K35)</f>
        <v>295.7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6"/>
        <v>443.90000000000009</v>
      </c>
      <c r="Q35" s="15">
        <f t="shared" ref="Q35:Q36" si="53">SUM(R35:Y35)</f>
        <v>304.40000000000003</v>
      </c>
      <c r="R35" s="15">
        <v>35.1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4">SUM(AE35:AP35)</f>
        <v>319.7</v>
      </c>
      <c r="AE35" s="16">
        <v>33.4</v>
      </c>
      <c r="AF35" s="15">
        <v>42.2</v>
      </c>
      <c r="AG35" s="15">
        <v>44</v>
      </c>
      <c r="AH35" s="16">
        <f>[18]объемы!$AJ$79+[18]объемы!$AJ$80</f>
        <v>45.669999999999995</v>
      </c>
      <c r="AI35" s="15">
        <f>[19]объемы!$AK$79+[19]объемы!$AK$80</f>
        <v>42.429999999999993</v>
      </c>
      <c r="AJ35" s="15">
        <v>45.060000000000016</v>
      </c>
      <c r="AK35" s="15">
        <f>[20]объемы!$AM$79+[20]объемы!$AM$80</f>
        <v>35.559999999999988</v>
      </c>
      <c r="AL35" s="15">
        <f>[21]объемы!$AN$79+[21]объемы!$AN$80</f>
        <v>31.379999999999995</v>
      </c>
      <c r="AM35" s="15"/>
      <c r="AN35" s="15"/>
      <c r="AO35" s="15"/>
      <c r="AP35" s="15"/>
      <c r="AQ35" s="16">
        <f t="shared" si="8"/>
        <v>15.299999999999955</v>
      </c>
      <c r="AR35" s="27">
        <f t="shared" si="9"/>
        <v>5.0262812089355957E-2</v>
      </c>
      <c r="AT35" s="31"/>
    </row>
    <row r="36" spans="1:46" x14ac:dyDescent="0.2">
      <c r="A36" s="6" t="s">
        <v>31</v>
      </c>
      <c r="B36" s="15">
        <f t="shared" si="52"/>
        <v>185.1</v>
      </c>
      <c r="C36" s="15">
        <f t="shared" ref="C36" si="55">SUM(D36:K36)</f>
        <v>123.19999999999999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6"/>
        <v>166.7</v>
      </c>
      <c r="Q36" s="15">
        <f t="shared" si="53"/>
        <v>111.1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4"/>
        <v>135.69999999999999</v>
      </c>
      <c r="AE36" s="15">
        <v>15.3</v>
      </c>
      <c r="AF36" s="15">
        <v>16.7</v>
      </c>
      <c r="AG36" s="15">
        <v>15.5</v>
      </c>
      <c r="AH36" s="15">
        <f>[18]объемы!$AJ$81</f>
        <v>20.099999999999994</v>
      </c>
      <c r="AI36" s="15">
        <f>[19]объемы!$AK$81</f>
        <v>17.300000000000011</v>
      </c>
      <c r="AJ36" s="15">
        <v>15.599999999999994</v>
      </c>
      <c r="AK36" s="15">
        <f>[20]объемы!$AM$81</f>
        <v>19.200000000000003</v>
      </c>
      <c r="AL36" s="15">
        <f>[21]объемы!$AN$81</f>
        <v>15.999999999999986</v>
      </c>
      <c r="AM36" s="15"/>
      <c r="AN36" s="15"/>
      <c r="AO36" s="15"/>
      <c r="AP36" s="15"/>
      <c r="AQ36" s="16">
        <f t="shared" si="8"/>
        <v>24.599999999999994</v>
      </c>
      <c r="AR36" s="27">
        <f t="shared" si="9"/>
        <v>0.22142214221422138</v>
      </c>
      <c r="AT36" s="33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 t="s">
        <v>32</v>
      </c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2014-09-16T13:41:29Z</dcterms:modified>
</cp:coreProperties>
</file>