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_Общая\ПРЕСС-РЕЛИЗЫ\2019 ГОД\Июнь\"/>
    </mc:Choice>
  </mc:AlternateContent>
  <bookViews>
    <workbookView xWindow="-15" yWindow="-15" windowWidth="10245" windowHeight="8175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[0]!CopieDialogs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[0]!dd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[0]!E</definedName>
    <definedName name="EBIT" localSheetId="0">statistics!EBIT</definedName>
    <definedName name="EBIT">[0]!EBIT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[0]!F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[0]!FermerDialogMaintenance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[0]!FF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[0]!g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[0]!j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[0]!w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_xlnm.Print_Titles" localSheetId="0">statistics!$A:$A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62913"/>
</workbook>
</file>

<file path=xl/calcChain.xml><?xml version="1.0" encoding="utf-8"?>
<calcChain xmlns="http://schemas.openxmlformats.org/spreadsheetml/2006/main">
  <c r="S29" i="1" l="1"/>
  <c r="Q29" i="1" l="1"/>
  <c r="Q26" i="1"/>
  <c r="Q21" i="1"/>
  <c r="Q15" i="1"/>
  <c r="Q10" i="1"/>
  <c r="Q7" i="1"/>
  <c r="Q6" i="1" s="1"/>
  <c r="Q5" i="1" s="1"/>
  <c r="AA26" i="1" l="1"/>
  <c r="Z26" i="1"/>
  <c r="Y26" i="1"/>
  <c r="X26" i="1"/>
  <c r="W26" i="1"/>
  <c r="V26" i="1"/>
  <c r="U26" i="1"/>
  <c r="T26" i="1"/>
  <c r="S26" i="1"/>
  <c r="R26" i="1"/>
  <c r="P26" i="1"/>
  <c r="AA21" i="1"/>
  <c r="Z21" i="1"/>
  <c r="Y21" i="1"/>
  <c r="X21" i="1"/>
  <c r="W21" i="1"/>
  <c r="V21" i="1"/>
  <c r="U21" i="1"/>
  <c r="T21" i="1"/>
  <c r="S21" i="1"/>
  <c r="R21" i="1"/>
  <c r="P21" i="1"/>
  <c r="AA15" i="1"/>
  <c r="Z15" i="1"/>
  <c r="Y15" i="1"/>
  <c r="X15" i="1"/>
  <c r="W15" i="1"/>
  <c r="V15" i="1"/>
  <c r="U15" i="1"/>
  <c r="T15" i="1"/>
  <c r="S15" i="1"/>
  <c r="R15" i="1"/>
  <c r="P15" i="1"/>
  <c r="AA10" i="1"/>
  <c r="Z10" i="1"/>
  <c r="Y10" i="1"/>
  <c r="X10" i="1"/>
  <c r="W10" i="1"/>
  <c r="V10" i="1"/>
  <c r="U10" i="1"/>
  <c r="U6" i="1" s="1"/>
  <c r="U5" i="1" s="1"/>
  <c r="T10" i="1"/>
  <c r="S10" i="1"/>
  <c r="S6" i="1" s="1"/>
  <c r="R10" i="1"/>
  <c r="P10" i="1"/>
  <c r="AA7" i="1"/>
  <c r="Z7" i="1"/>
  <c r="Z6" i="1" s="1"/>
  <c r="Z5" i="1" s="1"/>
  <c r="Y7" i="1"/>
  <c r="X7" i="1"/>
  <c r="X6" i="1" s="1"/>
  <c r="X5" i="1" s="1"/>
  <c r="W7" i="1"/>
  <c r="V7" i="1"/>
  <c r="U7" i="1"/>
  <c r="T7" i="1"/>
  <c r="S7" i="1"/>
  <c r="R7" i="1"/>
  <c r="R6" i="1" s="1"/>
  <c r="P7" i="1"/>
  <c r="AA6" i="1"/>
  <c r="AA5" i="1" s="1"/>
  <c r="Y6" i="1"/>
  <c r="Y5" i="1" s="1"/>
  <c r="V6" i="1"/>
  <c r="V5" i="1" s="1"/>
  <c r="T6" i="1"/>
  <c r="T5" i="1" s="1"/>
  <c r="P6" i="1"/>
  <c r="P5" i="1"/>
  <c r="N26" i="1"/>
  <c r="M26" i="1"/>
  <c r="L26" i="1"/>
  <c r="K26" i="1"/>
  <c r="J26" i="1"/>
  <c r="I26" i="1"/>
  <c r="H26" i="1"/>
  <c r="G26" i="1"/>
  <c r="F26" i="1"/>
  <c r="E26" i="1"/>
  <c r="D26" i="1"/>
  <c r="C26" i="1"/>
  <c r="N21" i="1"/>
  <c r="M21" i="1"/>
  <c r="L21" i="1"/>
  <c r="K21" i="1"/>
  <c r="J21" i="1"/>
  <c r="I21" i="1"/>
  <c r="H21" i="1"/>
  <c r="G21" i="1"/>
  <c r="F21" i="1"/>
  <c r="E21" i="1"/>
  <c r="D21" i="1"/>
  <c r="C21" i="1"/>
  <c r="N15" i="1"/>
  <c r="M15" i="1"/>
  <c r="L15" i="1"/>
  <c r="K15" i="1"/>
  <c r="J15" i="1"/>
  <c r="I15" i="1"/>
  <c r="H15" i="1"/>
  <c r="G15" i="1"/>
  <c r="F15" i="1"/>
  <c r="E15" i="1"/>
  <c r="D15" i="1"/>
  <c r="C15" i="1"/>
  <c r="N10" i="1"/>
  <c r="M10" i="1"/>
  <c r="L10" i="1"/>
  <c r="K10" i="1"/>
  <c r="J10" i="1"/>
  <c r="I10" i="1"/>
  <c r="H10" i="1"/>
  <c r="G10" i="1"/>
  <c r="F10" i="1"/>
  <c r="E10" i="1"/>
  <c r="D10" i="1"/>
  <c r="C10" i="1"/>
  <c r="N7" i="1"/>
  <c r="M7" i="1"/>
  <c r="L7" i="1"/>
  <c r="K7" i="1"/>
  <c r="J7" i="1"/>
  <c r="I7" i="1"/>
  <c r="H7" i="1"/>
  <c r="G7" i="1"/>
  <c r="F7" i="1"/>
  <c r="E7" i="1"/>
  <c r="D7" i="1"/>
  <c r="C7" i="1"/>
  <c r="N6" i="1"/>
  <c r="M6" i="1"/>
  <c r="L6" i="1"/>
  <c r="K6" i="1"/>
  <c r="J6" i="1"/>
  <c r="I6" i="1"/>
  <c r="H6" i="1"/>
  <c r="G6" i="1"/>
  <c r="F6" i="1"/>
  <c r="E6" i="1"/>
  <c r="D6" i="1"/>
  <c r="C6" i="1"/>
  <c r="N5" i="1"/>
  <c r="M5" i="1"/>
  <c r="L5" i="1"/>
  <c r="K5" i="1"/>
  <c r="J5" i="1"/>
  <c r="I5" i="1"/>
  <c r="H5" i="1"/>
  <c r="G5" i="1"/>
  <c r="F5" i="1"/>
  <c r="E5" i="1"/>
  <c r="D5" i="1"/>
  <c r="C5" i="1"/>
  <c r="W6" i="1" l="1"/>
  <c r="W5" i="1" s="1"/>
  <c r="S5" i="1"/>
  <c r="R5" i="1"/>
  <c r="X1" i="1"/>
  <c r="T1" i="1"/>
  <c r="V1" i="1" l="1"/>
  <c r="O7" i="1" l="1"/>
  <c r="AA1" i="1" l="1"/>
  <c r="W1" i="1"/>
  <c r="U1" i="1"/>
  <c r="Z1" i="1" l="1"/>
  <c r="Q1" i="1"/>
  <c r="P1" i="1" l="1"/>
  <c r="O31" i="1" l="1"/>
  <c r="O23" i="1"/>
  <c r="O20" i="1"/>
  <c r="O19" i="1"/>
  <c r="O17" i="1"/>
  <c r="O18" i="1"/>
  <c r="O28" i="1"/>
  <c r="O27" i="1"/>
  <c r="O14" i="1" l="1"/>
  <c r="O9" i="1"/>
  <c r="O8" i="1"/>
  <c r="O13" i="1"/>
  <c r="O22" i="1"/>
  <c r="O25" i="1"/>
  <c r="O12" i="1" l="1"/>
  <c r="O24" i="1"/>
  <c r="O30" i="1"/>
  <c r="O16" i="1"/>
  <c r="O10" i="1"/>
  <c r="O32" i="1" l="1"/>
  <c r="O6" i="1"/>
  <c r="O11" i="1" l="1"/>
  <c r="O26" i="1" l="1"/>
  <c r="O21" i="1" l="1"/>
  <c r="O29" i="1"/>
  <c r="O15" i="1"/>
  <c r="O5" i="1" l="1"/>
  <c r="Y1" i="1" l="1"/>
  <c r="B32" i="1" l="1"/>
  <c r="AB32" i="1" s="1"/>
  <c r="AC32" i="1" s="1"/>
  <c r="B31" i="1"/>
  <c r="AB31" i="1" s="1"/>
  <c r="AC31" i="1" s="1"/>
  <c r="B24" i="1"/>
  <c r="AB24" i="1" s="1"/>
  <c r="AC24" i="1" s="1"/>
  <c r="B8" i="1"/>
  <c r="B25" i="1"/>
  <c r="AB25" i="1" s="1"/>
  <c r="AC25" i="1" s="1"/>
  <c r="B19" i="1"/>
  <c r="AB19" i="1" s="1"/>
  <c r="AC19" i="1" s="1"/>
  <c r="B16" i="1"/>
  <c r="B12" i="1"/>
  <c r="AB12" i="1" s="1"/>
  <c r="AC12" i="1" s="1"/>
  <c r="B13" i="1"/>
  <c r="AB13" i="1" s="1"/>
  <c r="AC13" i="1" s="1"/>
  <c r="B18" i="1"/>
  <c r="AB18" i="1" s="1"/>
  <c r="AC18" i="1" s="1"/>
  <c r="B22" i="1"/>
  <c r="B11" i="1"/>
  <c r="B23" i="1"/>
  <c r="AB23" i="1" s="1"/>
  <c r="AC23" i="1" s="1"/>
  <c r="B17" i="1"/>
  <c r="AB17" i="1" s="1"/>
  <c r="AC17" i="1" s="1"/>
  <c r="B28" i="1"/>
  <c r="AB28" i="1" s="1"/>
  <c r="AC28" i="1" s="1"/>
  <c r="B27" i="1"/>
  <c r="B9" i="1"/>
  <c r="AB9" i="1" s="1"/>
  <c r="AC9" i="1" s="1"/>
  <c r="B20" i="1"/>
  <c r="AB20" i="1" s="1"/>
  <c r="AC20" i="1" s="1"/>
  <c r="B14" i="1"/>
  <c r="AB14" i="1" s="1"/>
  <c r="AC14" i="1" s="1"/>
  <c r="B30" i="1"/>
  <c r="B29" i="1" l="1"/>
  <c r="AB29" i="1" s="1"/>
  <c r="AC29" i="1" s="1"/>
  <c r="AB30" i="1"/>
  <c r="AC30" i="1" s="1"/>
  <c r="AB27" i="1"/>
  <c r="AC27" i="1" s="1"/>
  <c r="B26" i="1"/>
  <c r="AB26" i="1" s="1"/>
  <c r="AC26" i="1" s="1"/>
  <c r="B10" i="1"/>
  <c r="AB10" i="1" s="1"/>
  <c r="AC10" i="1" s="1"/>
  <c r="AB11" i="1"/>
  <c r="AC11" i="1" s="1"/>
  <c r="B7" i="1"/>
  <c r="AB8" i="1"/>
  <c r="AC8" i="1" s="1"/>
  <c r="AB22" i="1"/>
  <c r="AC22" i="1" s="1"/>
  <c r="B21" i="1"/>
  <c r="AB21" i="1" s="1"/>
  <c r="AC21" i="1" s="1"/>
  <c r="AB16" i="1"/>
  <c r="AC16" i="1" s="1"/>
  <c r="B15" i="1"/>
  <c r="AB15" i="1" s="1"/>
  <c r="AC15" i="1" s="1"/>
  <c r="AB7" i="1" l="1"/>
  <c r="AC7" i="1" s="1"/>
  <c r="B6" i="1"/>
  <c r="B5" i="1" l="1"/>
  <c r="AB5" i="1" s="1"/>
  <c r="AC5" i="1" s="1"/>
  <c r="AB6" i="1"/>
  <c r="AC6" i="1" s="1"/>
</calcChain>
</file>

<file path=xl/sharedStrings.xml><?xml version="1.0" encoding="utf-8"?>
<sst xmlns="http://schemas.openxmlformats.org/spreadsheetml/2006/main" count="57" uniqueCount="45">
  <si>
    <t>Cargo turnover, total</t>
  </si>
  <si>
    <t>Liquid cargo, total</t>
  </si>
  <si>
    <t>Crude oil</t>
  </si>
  <si>
    <t>Crude oil, NCSP</t>
  </si>
  <si>
    <t>Crude oil, PTP</t>
  </si>
  <si>
    <t>Oil products</t>
  </si>
  <si>
    <t>Oil products, NCSP</t>
  </si>
  <si>
    <t>Oil products, PTP</t>
  </si>
  <si>
    <t>UAN</t>
  </si>
  <si>
    <t>Seed oils</t>
  </si>
  <si>
    <t>Bulk cargo, total</t>
  </si>
  <si>
    <t>Grain</t>
  </si>
  <si>
    <t>Mineral fertilizers</t>
  </si>
  <si>
    <t>Sugar</t>
  </si>
  <si>
    <t>Coal</t>
  </si>
  <si>
    <t>General cargo, total</t>
  </si>
  <si>
    <t>Ferrous metals</t>
  </si>
  <si>
    <t>Timber</t>
  </si>
  <si>
    <t>Non-ferrous metals</t>
  </si>
  <si>
    <t>Perishable cargo</t>
  </si>
  <si>
    <t>Containers</t>
  </si>
  <si>
    <t>Containers, Novorossyisk</t>
  </si>
  <si>
    <t>Containers, BSC</t>
  </si>
  <si>
    <t>Containers, thsd. TEU</t>
  </si>
  <si>
    <t>Containers, Novorossyisk, thsd. TEU</t>
  </si>
  <si>
    <t>Containers, BSC, thsd. TEU</t>
  </si>
  <si>
    <t>Other cargo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</si>
  <si>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</si>
  <si>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</si>
  <si>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</si>
  <si>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</si>
  <si>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</si>
  <si>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</si>
  <si>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</si>
  <si>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</si>
  <si>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</si>
  <si>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</si>
  <si>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</si>
  <si>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</si>
  <si>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Change</t>
  </si>
  <si>
    <t>Change %</t>
  </si>
  <si>
    <t>Iron ore</t>
  </si>
  <si>
    <t>NCSP Group Cargo Turnover for 04M 2019, thousand tonnes</t>
  </si>
  <si>
    <t>04M 2018</t>
  </si>
  <si>
    <t>04M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</si>
</sst>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#,##0.0"/>
    <numFmt numFmtId="169" formatCode="0.0%"/>
    <numFmt numFmtId="170" formatCode="_-* #,##0\ &quot;руб&quot;_-;\-* #,##0\ &quot;руб&quot;_-;_-* &quot;-&quot;\ &quot;руб&quot;_-;_-@_-"/>
    <numFmt numFmtId="171" formatCode="&quot;?.&quot;#,##0_);[Red]\(&quot;?.&quot;#,##0\)"/>
    <numFmt numFmtId="172" formatCode="&quot;?.&quot;#,##0.00_);[Red]\(&quot;?.&quot;#,##0.00\)"/>
    <numFmt numFmtId="173" formatCode="_(&quot;$&quot;* #,##0_);_(&quot;$&quot;* \(#,##0\);_(&quot;$&quot;* &quot;-&quot;_);_(@_)"/>
    <numFmt numFmtId="174" formatCode="_(&quot;$&quot;* #,##0.00_);_(&quot;$&quot;* \(#,##0.00\);_(&quot;$&quot;* &quot;-&quot;??_);_(@_)"/>
    <numFmt numFmtId="175" formatCode="_(* #,##0_);_(* \(#,##0\);_(* &quot;-&quot;_);_(@_)"/>
    <numFmt numFmtId="176" formatCode="_(* #,##0.00_);_(* \(#,##0.00\);_(* &quot;-&quot;??_);_(@_)"/>
    <numFmt numFmtId="177" formatCode="#,##0_);[Red]\(#,##0\)"/>
    <numFmt numFmtId="178" formatCode="#,##0.00_);[Red]\(#,##0.00\)"/>
    <numFmt numFmtId="179" formatCode="#,##0\в"/>
    <numFmt numFmtId="180" formatCode="#,##0\т"/>
    <numFmt numFmtId="181" formatCode="_-* #,##0.0_р_._-;\-* #,##0.0_р_._-;_-* &quot;-&quot;?_р_._-;_-@_-"/>
    <numFmt numFmtId="182" formatCode="#,##0.000000"/>
    <numFmt numFmtId="183" formatCode="0.00000"/>
  </numFmts>
  <fonts count="56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color theme="0"/>
      <name val="Franklin Gothic Book"/>
      <family val="2"/>
      <charset val="204"/>
    </font>
    <font>
      <sz val="14"/>
      <name val="Franklin Gothic Book"/>
      <family val="2"/>
      <charset val="204"/>
    </font>
    <font>
      <b/>
      <sz val="14"/>
      <name val="Franklin Gothic Book"/>
      <family val="2"/>
      <charset val="204"/>
    </font>
    <font>
      <b/>
      <sz val="14"/>
      <color indexed="9"/>
      <name val="Franklin Gothic Book"/>
      <family val="2"/>
      <charset val="204"/>
    </font>
    <font>
      <b/>
      <i/>
      <sz val="14"/>
      <color indexed="9"/>
      <name val="Franklin Gothic Book"/>
      <family val="2"/>
      <charset val="204"/>
    </font>
    <font>
      <i/>
      <sz val="14"/>
      <name val="Franklin Gothic Book"/>
      <family val="2"/>
      <charset val="204"/>
    </font>
    <font>
      <b/>
      <i/>
      <sz val="14"/>
      <name val="Franklin Gothic Book"/>
      <family val="2"/>
      <charset val="204"/>
    </font>
    <font>
      <b/>
      <sz val="16"/>
      <name val="Franklin Gothic Book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56"/>
        <bgColor indexed="64"/>
      </patternFill>
    </fill>
    <fill>
      <patternFill patternType="solid">
        <fgColor rgb="FFC00000"/>
        <bgColor indexed="64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2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170" fontId="4" fillId="0" borderId="0">
      <alignment horizontal="center"/>
    </xf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1" applyNumberFormat="0" applyAlignment="0" applyProtection="0">
      <alignment horizontal="left" vertical="center"/>
    </xf>
    <xf numFmtId="0" fontId="12" fillId="0" borderId="2">
      <alignment horizontal="left"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/>
    <xf numFmtId="0" fontId="2" fillId="0" borderId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0" fontId="20" fillId="5" borderId="5" applyNumberFormat="0" applyAlignment="0" applyProtection="0"/>
    <xf numFmtId="0" fontId="20" fillId="5" borderId="5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0" fillId="5" borderId="5" applyNumberFormat="0" applyAlignment="0" applyProtection="0"/>
    <xf numFmtId="0" fontId="20" fillId="5" borderId="5" applyNumberFormat="0" applyAlignment="0" applyProtection="0"/>
    <xf numFmtId="0" fontId="20" fillId="5" borderId="5" applyNumberFormat="0" applyAlignment="0" applyProtection="0"/>
    <xf numFmtId="0" fontId="20" fillId="5" borderId="5" applyNumberFormat="0" applyAlignment="0" applyProtection="0"/>
    <xf numFmtId="0" fontId="20" fillId="5" borderId="5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3" fillId="29" borderId="6" applyNumberFormat="0" applyAlignment="0" applyProtection="0"/>
    <xf numFmtId="0" fontId="23" fillId="29" borderId="6" applyNumberFormat="0" applyAlignment="0" applyProtection="0"/>
    <xf numFmtId="0" fontId="23" fillId="29" borderId="6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0" fontId="25" fillId="29" borderId="4" applyNumberFormat="0" applyAlignment="0" applyProtection="0"/>
    <xf numFmtId="0" fontId="25" fillId="29" borderId="4" applyNumberFormat="0" applyAlignment="0" applyProtection="0"/>
    <xf numFmtId="0" fontId="25" fillId="29" borderId="4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14" fontId="26" fillId="0" borderId="8" applyBorder="0">
      <alignment horizontal="center" vertical="center"/>
    </xf>
    <xf numFmtId="14" fontId="27" fillId="0" borderId="0">
      <alignment vertic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5" fillId="30" borderId="17" applyNumberFormat="0" applyAlignment="0" applyProtection="0"/>
    <xf numFmtId="0" fontId="35" fillId="30" borderId="17" applyNumberFormat="0" applyAlignment="0" applyProtection="0"/>
    <xf numFmtId="0" fontId="35" fillId="30" borderId="17" applyNumberFormat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2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75" fontId="4" fillId="0" borderId="0" applyFont="0" applyFill="0" applyBorder="0" applyAlignment="0" applyProtection="0"/>
    <xf numFmtId="3" fontId="45" fillId="0" borderId="21" applyFont="0" applyBorder="0">
      <alignment horizontal="right"/>
      <protection locked="0"/>
    </xf>
    <xf numFmtId="176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" fillId="0" borderId="0"/>
  </cellStyleXfs>
  <cellXfs count="55">
    <xf numFmtId="0" fontId="0" fillId="0" borderId="0" xfId="0"/>
    <xf numFmtId="0" fontId="49" fillId="0" borderId="0" xfId="0" applyFont="1"/>
    <xf numFmtId="3" fontId="49" fillId="0" borderId="0" xfId="0" applyNumberFormat="1" applyFont="1" applyAlignment="1">
      <alignment horizontal="center"/>
    </xf>
    <xf numFmtId="3" fontId="49" fillId="0" borderId="0" xfId="0" applyNumberFormat="1" applyFont="1"/>
    <xf numFmtId="3" fontId="49" fillId="0" borderId="0" xfId="0" applyNumberFormat="1" applyFont="1" applyAlignment="1">
      <alignment horizontal="center" vertical="center"/>
    </xf>
    <xf numFmtId="0" fontId="49" fillId="0" borderId="29" xfId="0" applyFont="1" applyBorder="1" applyAlignment="1">
      <alignment horizontal="center" vertical="top"/>
    </xf>
    <xf numFmtId="1" fontId="50" fillId="0" borderId="34" xfId="0" applyNumberFormat="1" applyFont="1" applyBorder="1" applyAlignment="1" applyProtection="1">
      <alignment horizontal="center" vertical="center" wrapText="1"/>
      <protection locked="0"/>
    </xf>
    <xf numFmtId="3" fontId="49" fillId="0" borderId="23" xfId="0" applyNumberFormat="1" applyFont="1" applyBorder="1" applyAlignment="1">
      <alignment horizontal="center" vertical="center" wrapText="1"/>
    </xf>
    <xf numFmtId="3" fontId="49" fillId="0" borderId="24" xfId="0" applyNumberFormat="1" applyFont="1" applyBorder="1" applyAlignment="1">
      <alignment horizontal="center" vertical="center" wrapText="1"/>
    </xf>
    <xf numFmtId="0" fontId="49" fillId="0" borderId="0" xfId="0" applyFont="1" applyAlignment="1">
      <alignment vertical="top"/>
    </xf>
    <xf numFmtId="181" fontId="49" fillId="0" borderId="0" xfId="0" applyNumberFormat="1" applyFont="1"/>
    <xf numFmtId="9" fontId="49" fillId="0" borderId="0" xfId="800" applyFont="1"/>
    <xf numFmtId="3" fontId="52" fillId="32" borderId="35" xfId="907" applyNumberFormat="1" applyFont="1" applyFill="1" applyBorder="1" applyAlignment="1">
      <alignment horizontal="center"/>
    </xf>
    <xf numFmtId="3" fontId="52" fillId="32" borderId="32" xfId="907" applyNumberFormat="1" applyFont="1" applyFill="1" applyBorder="1" applyAlignment="1">
      <alignment horizontal="center"/>
    </xf>
    <xf numFmtId="3" fontId="52" fillId="32" borderId="22" xfId="907" applyNumberFormat="1" applyFont="1" applyFill="1" applyBorder="1" applyAlignment="1">
      <alignment horizontal="center"/>
    </xf>
    <xf numFmtId="169" fontId="52" fillId="32" borderId="26" xfId="800" applyNumberFormat="1" applyFont="1" applyFill="1" applyBorder="1" applyAlignment="1">
      <alignment horizontal="center"/>
    </xf>
    <xf numFmtId="3" fontId="50" fillId="0" borderId="35" xfId="907" applyNumberFormat="1" applyFont="1" applyBorder="1" applyAlignment="1">
      <alignment horizontal="center"/>
    </xf>
    <xf numFmtId="3" fontId="49" fillId="0" borderId="32" xfId="907" applyNumberFormat="1" applyFont="1" applyBorder="1" applyAlignment="1">
      <alignment horizontal="center"/>
    </xf>
    <xf numFmtId="3" fontId="49" fillId="0" borderId="22" xfId="907" applyNumberFormat="1" applyFont="1" applyBorder="1" applyAlignment="1">
      <alignment horizontal="center"/>
    </xf>
    <xf numFmtId="169" fontId="49" fillId="0" borderId="26" xfId="800" applyNumberFormat="1" applyFont="1" applyBorder="1" applyAlignment="1">
      <alignment horizontal="center"/>
    </xf>
    <xf numFmtId="3" fontId="54" fillId="0" borderId="35" xfId="907" applyNumberFormat="1" applyFont="1" applyBorder="1" applyAlignment="1">
      <alignment horizontal="center"/>
    </xf>
    <xf numFmtId="3" fontId="53" fillId="0" borderId="32" xfId="907" applyNumberFormat="1" applyFont="1" applyBorder="1" applyAlignment="1">
      <alignment horizontal="center"/>
    </xf>
    <xf numFmtId="3" fontId="53" fillId="0" borderId="22" xfId="907" applyNumberFormat="1" applyFont="1" applyBorder="1" applyAlignment="1">
      <alignment horizontal="center"/>
    </xf>
    <xf numFmtId="0" fontId="53" fillId="0" borderId="0" xfId="0" applyFont="1"/>
    <xf numFmtId="3" fontId="52" fillId="32" borderId="36" xfId="907" applyNumberFormat="1" applyFont="1" applyFill="1" applyBorder="1" applyAlignment="1">
      <alignment horizontal="center"/>
    </xf>
    <xf numFmtId="3" fontId="52" fillId="32" borderId="33" xfId="907" applyNumberFormat="1" applyFont="1" applyFill="1" applyBorder="1" applyAlignment="1">
      <alignment horizontal="center"/>
    </xf>
    <xf numFmtId="3" fontId="52" fillId="32" borderId="27" xfId="907" applyNumberFormat="1" applyFont="1" applyFill="1" applyBorder="1" applyAlignment="1">
      <alignment horizontal="center"/>
    </xf>
    <xf numFmtId="169" fontId="52" fillId="32" borderId="28" xfId="800" applyNumberFormat="1" applyFont="1" applyFill="1" applyBorder="1" applyAlignment="1">
      <alignment horizontal="center"/>
    </xf>
    <xf numFmtId="0" fontId="55" fillId="0" borderId="0" xfId="0" applyFont="1"/>
    <xf numFmtId="0" fontId="52" fillId="32" borderId="37" xfId="0" applyFont="1" applyFill="1" applyBorder="1"/>
    <xf numFmtId="0" fontId="49" fillId="0" borderId="37" xfId="0" applyFont="1" applyBorder="1"/>
    <xf numFmtId="0" fontId="53" fillId="0" borderId="37" xfId="0" applyFont="1" applyBorder="1" applyAlignment="1">
      <alignment horizontal="right"/>
    </xf>
    <xf numFmtId="0" fontId="49" fillId="0" borderId="37" xfId="0" applyFont="1" applyBorder="1" applyAlignment="1">
      <alignment horizontal="left"/>
    </xf>
    <xf numFmtId="0" fontId="52" fillId="32" borderId="38" xfId="0" applyFont="1" applyFill="1" applyBorder="1"/>
    <xf numFmtId="0" fontId="49" fillId="0" borderId="23" xfId="0" applyFont="1" applyBorder="1" applyAlignment="1">
      <alignment horizontal="center" vertical="center"/>
    </xf>
    <xf numFmtId="0" fontId="49" fillId="0" borderId="30" xfId="0" applyFont="1" applyBorder="1" applyAlignment="1">
      <alignment horizontal="center" vertical="center"/>
    </xf>
    <xf numFmtId="0" fontId="49" fillId="0" borderId="31" xfId="0" applyFont="1" applyBorder="1" applyAlignment="1">
      <alignment horizontal="center" vertical="center"/>
    </xf>
    <xf numFmtId="183" fontId="49" fillId="0" borderId="0" xfId="0" applyNumberFormat="1" applyFont="1" applyAlignment="1">
      <alignment horizontal="center" vertical="center"/>
    </xf>
    <xf numFmtId="183" fontId="49" fillId="0" borderId="0" xfId="0" applyNumberFormat="1" applyFont="1"/>
    <xf numFmtId="3" fontId="49" fillId="0" borderId="23" xfId="0" applyNumberFormat="1" applyFont="1" applyBorder="1" applyAlignment="1">
      <alignment horizontal="center" vertical="center"/>
    </xf>
    <xf numFmtId="0" fontId="51" fillId="33" borderId="37" xfId="0" applyFont="1" applyFill="1" applyBorder="1" applyAlignment="1">
      <alignment horizontal="left" vertical="center"/>
    </xf>
    <xf numFmtId="3" fontId="51" fillId="33" borderId="35" xfId="0" applyNumberFormat="1" applyFont="1" applyFill="1" applyBorder="1" applyAlignment="1">
      <alignment horizontal="center" vertical="center"/>
    </xf>
    <xf numFmtId="3" fontId="51" fillId="33" borderId="22" xfId="0" applyNumberFormat="1" applyFont="1" applyFill="1" applyBorder="1" applyAlignment="1">
      <alignment horizontal="center" vertical="center"/>
    </xf>
    <xf numFmtId="169" fontId="48" fillId="33" borderId="25" xfId="800" applyNumberFormat="1" applyFont="1" applyFill="1" applyBorder="1" applyAlignment="1">
      <alignment horizontal="center"/>
    </xf>
    <xf numFmtId="169" fontId="53" fillId="0" borderId="26" xfId="800" applyNumberFormat="1" applyFont="1" applyBorder="1" applyAlignment="1">
      <alignment horizontal="center"/>
    </xf>
    <xf numFmtId="181" fontId="53" fillId="0" borderId="0" xfId="0" applyNumberFormat="1" applyFont="1"/>
    <xf numFmtId="182" fontId="53" fillId="0" borderId="0" xfId="0" applyNumberFormat="1" applyFont="1"/>
    <xf numFmtId="9" fontId="53" fillId="0" borderId="0" xfId="800" applyFont="1"/>
    <xf numFmtId="3" fontId="53" fillId="0" borderId="0" xfId="0" applyNumberFormat="1" applyFont="1"/>
    <xf numFmtId="3" fontId="51" fillId="33" borderId="37" xfId="0" applyNumberFormat="1" applyFont="1" applyFill="1" applyBorder="1" applyAlignment="1">
      <alignment horizontal="center" vertical="center"/>
    </xf>
    <xf numFmtId="3" fontId="52" fillId="32" borderId="37" xfId="907" applyNumberFormat="1" applyFont="1" applyFill="1" applyBorder="1" applyAlignment="1">
      <alignment horizontal="center"/>
    </xf>
    <xf numFmtId="3" fontId="49" fillId="0" borderId="37" xfId="907" applyNumberFormat="1" applyFont="1" applyBorder="1" applyAlignment="1">
      <alignment horizontal="center"/>
    </xf>
    <xf numFmtId="3" fontId="53" fillId="0" borderId="37" xfId="907" applyNumberFormat="1" applyFont="1" applyBorder="1" applyAlignment="1">
      <alignment horizontal="center"/>
    </xf>
    <xf numFmtId="3" fontId="52" fillId="32" borderId="38" xfId="907" applyNumberFormat="1" applyFont="1" applyFill="1" applyBorder="1" applyAlignment="1">
      <alignment horizontal="center"/>
    </xf>
    <xf numFmtId="168" fontId="49" fillId="0" borderId="22" xfId="923" applyNumberFormat="1" applyFont="1" applyFill="1" applyBorder="1" applyAlignment="1">
      <alignment horizontal="center" vertical="center"/>
    </xf>
  </cellXfs>
  <cellStyles count="924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Обычный_прогноз реализации 2006 год" xfId="923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Analyse\Base%20products\M&#233;taux\Acier\Pricing%20model\Steel%20assumptions\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IB\INDUSTRY\fertilizer\Kuibyshevazot\Vitamin\Model\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windows\TEMP\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MBR\STEEL\Coated\Charts\2001\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Temp\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_&#1054;&#1090;&#1076;&#1077;&#1083;%20&#1073;&#1102;&#1076;&#1078;&#1077;&#1090;&#1080;&#1088;&#1086;&#1074;&#1072;&#1085;&#1080;&#1103;%20&#1089;&#1090;&#1080;&#1074;&#1080;&#1076;&#1086;&#1088;&#1085;&#1086;&#1075;&#1086;%20&#1073;&#1080;&#1079;&#1085;&#1077;&#1089;&#1072;\&#1057;&#1058;&#1048;&#1042;&#1048;&#1044;&#1054;&#1056;&#1067;\_&#1056;%20&#1040;%20&#1047;%20&#1053;%20&#1054;%20&#1045;\EBITDA\EBITDA%202007&#1092;&#1072;&#1082;&#1090;_2008%20&#1092;&#1072;&#1082;&#1090;%202&#1082;&#1074;%20&#1080;%201%20&#1087;-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WINNT\Profiles\f77096\Bureau\Steel\Hoogovens\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_&#1056;%20&#1040;%20&#1047;%20&#1053;%20&#1054;%20&#1045;\IPO%202007\&#1054;&#1085;&#1080;&#1089;&#1077;&#1085;&#1082;&#1086;\&#1052;&#1086;&#1076;&#1077;&#1083;&#1100;\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MBR\STEEL\Coated\Charts\2000\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MBR\STEEL\Coated\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analyse\Base%20products\M&#233;taux\Acier\Soci&#233;t&#233;s\Integrated%20steel%20makers\Aceralia\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Analyse\Base%20products\M&#233;taux\Acier\Pricing%20model\Steel%20assumptions\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  <sheetName val="Sheet3_(2)"/>
      <sheetName val="Comparables_Bloomberg"/>
      <sheetName val="Sheet3_(2)1"/>
      <sheetName val="Comparables_Bloomberg1"/>
      <sheetName val="Sheet3_(2)2"/>
      <sheetName val="Comparables_Bloomberg2"/>
      <sheetName val="Sheet3_(2)3"/>
      <sheetName val="Comparables_Bloomberg3"/>
      <sheetName val="Sheet3_(2)4"/>
      <sheetName val="Comparables_Bloomberg4"/>
      <sheetName val="Sheet3_(2)5"/>
      <sheetName val="Comparables_Bloomberg5"/>
      <sheetName val="Sheet3_(2)6"/>
      <sheetName val="Comparables_Bloomberg6"/>
      <sheetName val="Sheet3_(2)8"/>
      <sheetName val="Comparables_Bloomberg8"/>
      <sheetName val="Sheet3_(2)7"/>
      <sheetName val="Comparables_Bloomberg7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  <sheetName val="36_6"/>
      <sheetName val="Sub_base"/>
      <sheetName val="36_61"/>
      <sheetName val="Sub_base1"/>
      <sheetName val="36_62"/>
      <sheetName val="Sub_base2"/>
      <sheetName val="36_63"/>
      <sheetName val="Sub_base3"/>
      <sheetName val="36_64"/>
      <sheetName val="Sub_base4"/>
      <sheetName val="36_65"/>
      <sheetName val="Sub_base5"/>
      <sheetName val="36_66"/>
      <sheetName val="Sub_base6"/>
      <sheetName val="36_68"/>
      <sheetName val="Sub_base8"/>
      <sheetName val="36_67"/>
      <sheetName val="Sub_base7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  <sheetName val="New_Table"/>
      <sheetName val="New_Table1"/>
      <sheetName val="New_Table2"/>
      <sheetName val="New_Table3"/>
      <sheetName val="New_Table4"/>
      <sheetName val="New_Table5"/>
      <sheetName val="New_Table6"/>
      <sheetName val="New_Table8"/>
      <sheetName val="New_Table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  <sheetName val="Stocks_and_Index_(2)"/>
      <sheetName val="IPO_activity"/>
      <sheetName val="SP_Spread_over_S&amp;P_Rating"/>
      <sheetName val="Moody's_ratings"/>
      <sheetName val="Stocks_and_Index"/>
      <sheetName val="TD_Deals_stocks"/>
      <sheetName val="Cross_section"/>
      <sheetName val="Stocks_and_Index_(2)1"/>
      <sheetName val="IPO_activity1"/>
      <sheetName val="SP_Spread_over_S&amp;P_Rating1"/>
      <sheetName val="Moody's_ratings1"/>
      <sheetName val="Stocks_and_Index1"/>
      <sheetName val="TD_Deals_stocks1"/>
      <sheetName val="Cross_section1"/>
      <sheetName val="Stocks_and_Index_(2)2"/>
      <sheetName val="IPO_activity2"/>
      <sheetName val="SP_Spread_over_S&amp;P_Rating2"/>
      <sheetName val="Moody's_ratings2"/>
      <sheetName val="Stocks_and_Index2"/>
      <sheetName val="TD_Deals_stocks2"/>
      <sheetName val="Cross_section2"/>
      <sheetName val="Stocks_and_Index_(2)3"/>
      <sheetName val="IPO_activity3"/>
      <sheetName val="SP_Spread_over_S&amp;P_Rating3"/>
      <sheetName val="Moody's_ratings3"/>
      <sheetName val="Stocks_and_Index3"/>
      <sheetName val="TD_Deals_stocks3"/>
      <sheetName val="Cross_section3"/>
      <sheetName val="Stocks_and_Index_(2)4"/>
      <sheetName val="IPO_activity4"/>
      <sheetName val="SP_Spread_over_S&amp;P_Rating4"/>
      <sheetName val="Moody's_ratings4"/>
      <sheetName val="Stocks_and_Index4"/>
      <sheetName val="TD_Deals_stocks4"/>
      <sheetName val="Cross_section4"/>
      <sheetName val="Stocks_and_Index_(2)5"/>
      <sheetName val="IPO_activity5"/>
      <sheetName val="SP_Spread_over_S&amp;P_Rating5"/>
      <sheetName val="Moody's_ratings5"/>
      <sheetName val="Stocks_and_Index5"/>
      <sheetName val="TD_Deals_stocks5"/>
      <sheetName val="Cross_section5"/>
      <sheetName val="Stocks_and_Index_(2)6"/>
      <sheetName val="IPO_activity6"/>
      <sheetName val="SP_Spread_over_S&amp;P_Rating6"/>
      <sheetName val="Moody's_ratings6"/>
      <sheetName val="Stocks_and_Index6"/>
      <sheetName val="TD_Deals_stocks6"/>
      <sheetName val="Cross_section6"/>
      <sheetName val="Stocks_and_Index_(2)8"/>
      <sheetName val="IPO_activity8"/>
      <sheetName val="SP_Spread_over_S&amp;P_Rating8"/>
      <sheetName val="Moody's_ratings8"/>
      <sheetName val="Stocks_and_Index8"/>
      <sheetName val="TD_Deals_stocks8"/>
      <sheetName val="Cross_section8"/>
      <sheetName val="Stocks_and_Index_(2)7"/>
      <sheetName val="IPO_activity7"/>
      <sheetName val="SP_Spread_over_S&amp;P_Rating7"/>
      <sheetName val="Moody's_ratings7"/>
      <sheetName val="Stocks_and_Index7"/>
      <sheetName val="TD_Deals_stocks7"/>
      <sheetName val="Cross_section7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  <sheetName val="Xl_Bdd.xls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I32"/>
  <sheetViews>
    <sheetView tabSelected="1" zoomScale="70" zoomScaleNormal="70" zoomScaleSheetLayoutView="10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Q21" sqref="Q21"/>
    </sheetView>
  </sheetViews>
  <sheetFormatPr defaultColWidth="9.140625" defaultRowHeight="19.5" outlineLevelCol="1" x14ac:dyDescent="0.35"/>
  <cols>
    <col min="1" max="1" width="48.5703125" style="1" customWidth="1"/>
    <col min="2" max="2" width="16.5703125" style="2" customWidth="1"/>
    <col min="3" max="4" width="16.5703125" style="3" customWidth="1"/>
    <col min="5" max="5" width="15.140625" style="3" customWidth="1"/>
    <col min="6" max="6" width="15.140625" style="3" customWidth="1" collapsed="1"/>
    <col min="7" max="14" width="15.140625" style="3" hidden="1" customWidth="1" outlineLevel="1"/>
    <col min="15" max="15" width="16.42578125" style="2" customWidth="1"/>
    <col min="16" max="17" width="16.42578125" style="3" customWidth="1"/>
    <col min="18" max="18" width="13.5703125" style="3" customWidth="1"/>
    <col min="19" max="19" width="13.5703125" style="3" customWidth="1" collapsed="1"/>
    <col min="20" max="22" width="13.5703125" style="3" hidden="1" customWidth="1" outlineLevel="1"/>
    <col min="23" max="23" width="13.5703125" style="38" hidden="1" customWidth="1" outlineLevel="1"/>
    <col min="24" max="26" width="13.7109375" style="3" hidden="1" customWidth="1" outlineLevel="1"/>
    <col min="27" max="27" width="13" style="3" hidden="1" customWidth="1" outlineLevel="1"/>
    <col min="28" max="29" width="16.42578125" style="3" customWidth="1"/>
    <col min="30" max="30" width="3.85546875" style="1" customWidth="1"/>
    <col min="31" max="31" width="18.7109375" style="1" bestFit="1" customWidth="1"/>
    <col min="32" max="32" width="9.140625" style="1"/>
    <col min="33" max="33" width="4.140625" style="1" customWidth="1"/>
    <col min="34" max="16384" width="9.140625" style="1"/>
  </cols>
  <sheetData>
    <row r="1" spans="1:35" ht="2.25" hidden="1" customHeight="1" x14ac:dyDescent="0.35">
      <c r="P1" s="4">
        <f>IF(P5=0,0,1)</f>
        <v>1</v>
      </c>
      <c r="Q1" s="4">
        <f t="shared" ref="Q1:Z1" si="0">IF(Q5=0,0,1)</f>
        <v>1</v>
      </c>
      <c r="R1" s="4">
        <v>1</v>
      </c>
      <c r="S1" s="4">
        <v>1</v>
      </c>
      <c r="T1" s="4">
        <f t="shared" si="0"/>
        <v>0</v>
      </c>
      <c r="U1" s="4">
        <f t="shared" si="0"/>
        <v>0</v>
      </c>
      <c r="V1" s="4">
        <f t="shared" si="0"/>
        <v>0</v>
      </c>
      <c r="W1" s="37">
        <f t="shared" si="0"/>
        <v>0</v>
      </c>
      <c r="X1" s="4">
        <f t="shared" si="0"/>
        <v>0</v>
      </c>
      <c r="Y1" s="4">
        <f t="shared" si="0"/>
        <v>0</v>
      </c>
      <c r="Z1" s="4">
        <f t="shared" si="0"/>
        <v>0</v>
      </c>
      <c r="AA1" s="4">
        <f>IF(AA5=0,0,1)</f>
        <v>0</v>
      </c>
    </row>
    <row r="2" spans="1:35" ht="21" x14ac:dyDescent="0.35">
      <c r="A2" s="28" t="s">
        <v>42</v>
      </c>
    </row>
    <row r="3" spans="1:35" ht="5.25" customHeight="1" thickBot="1" x14ac:dyDescent="0.4"/>
    <row r="4" spans="1:35" s="9" customFormat="1" ht="38.25" customHeight="1" x14ac:dyDescent="0.2">
      <c r="A4" s="5"/>
      <c r="B4" s="6" t="s">
        <v>43</v>
      </c>
      <c r="C4" s="34" t="s">
        <v>27</v>
      </c>
      <c r="D4" s="34" t="s">
        <v>28</v>
      </c>
      <c r="E4" s="34" t="s">
        <v>29</v>
      </c>
      <c r="F4" s="34" t="s">
        <v>30</v>
      </c>
      <c r="G4" s="34" t="s">
        <v>31</v>
      </c>
      <c r="H4" s="34" t="s">
        <v>32</v>
      </c>
      <c r="I4" s="34" t="s">
        <v>33</v>
      </c>
      <c r="J4" s="34" t="s">
        <v>34</v>
      </c>
      <c r="K4" s="34" t="s">
        <v>35</v>
      </c>
      <c r="L4" s="34" t="s">
        <v>36</v>
      </c>
      <c r="M4" s="34" t="s">
        <v>37</v>
      </c>
      <c r="N4" s="35" t="s">
        <v>38</v>
      </c>
      <c r="O4" s="6" t="s">
        <v>44</v>
      </c>
      <c r="P4" s="36" t="s">
        <v>27</v>
      </c>
      <c r="Q4" s="34" t="s">
        <v>28</v>
      </c>
      <c r="R4" s="34" t="s">
        <v>29</v>
      </c>
      <c r="S4" s="34" t="s">
        <v>30</v>
      </c>
      <c r="T4" s="34" t="s">
        <v>31</v>
      </c>
      <c r="U4" s="34" t="s">
        <v>32</v>
      </c>
      <c r="V4" s="34" t="s">
        <v>33</v>
      </c>
      <c r="W4" s="39" t="s">
        <v>34</v>
      </c>
      <c r="X4" s="34" t="s">
        <v>35</v>
      </c>
      <c r="Y4" s="34" t="s">
        <v>36</v>
      </c>
      <c r="Z4" s="34" t="s">
        <v>37</v>
      </c>
      <c r="AA4" s="34" t="s">
        <v>38</v>
      </c>
      <c r="AB4" s="7" t="s">
        <v>39</v>
      </c>
      <c r="AC4" s="8" t="s">
        <v>40</v>
      </c>
    </row>
    <row r="5" spans="1:35" x14ac:dyDescent="0.35">
      <c r="A5" s="40" t="s">
        <v>0</v>
      </c>
      <c r="B5" s="41">
        <f>B6+B15+B21+B26+B32</f>
        <v>47486.946999400236</v>
      </c>
      <c r="C5" s="41">
        <f t="shared" ref="C5:N5" si="1">C6+C15+C21+C26+C32</f>
        <v>11675.641568027273</v>
      </c>
      <c r="D5" s="41">
        <f t="shared" si="1"/>
        <v>10627.765137252964</v>
      </c>
      <c r="E5" s="41">
        <f t="shared" si="1"/>
        <v>12703.759184102726</v>
      </c>
      <c r="F5" s="41">
        <f t="shared" si="1"/>
        <v>12479.781110017273</v>
      </c>
      <c r="G5" s="41">
        <f t="shared" si="1"/>
        <v>11762.804322218726</v>
      </c>
      <c r="H5" s="41">
        <f t="shared" si="1"/>
        <v>11265.318403158275</v>
      </c>
      <c r="I5" s="41">
        <f t="shared" si="1"/>
        <v>11836.231220789999</v>
      </c>
      <c r="J5" s="41">
        <f t="shared" si="1"/>
        <v>11869.022706969998</v>
      </c>
      <c r="K5" s="41">
        <f t="shared" si="1"/>
        <v>11031.888294754001</v>
      </c>
      <c r="L5" s="41">
        <f t="shared" si="1"/>
        <v>11693.721092626001</v>
      </c>
      <c r="M5" s="41">
        <f t="shared" si="1"/>
        <v>10337.27516261</v>
      </c>
      <c r="N5" s="42">
        <f t="shared" si="1"/>
        <v>12925.276830000001</v>
      </c>
      <c r="O5" s="41">
        <f t="shared" ref="O5:O15" si="2">SUM(P5:AA5)</f>
        <v>47635.799865897214</v>
      </c>
      <c r="P5" s="49">
        <f t="shared" ref="P5:AA5" si="3">P6+P15+P21+P26+P32</f>
        <v>12063.091137208005</v>
      </c>
      <c r="Q5" s="42">
        <f t="shared" si="3"/>
        <v>11337.649772275823</v>
      </c>
      <c r="R5" s="42">
        <f t="shared" si="3"/>
        <v>12549.050934618002</v>
      </c>
      <c r="S5" s="42">
        <f t="shared" si="3"/>
        <v>11686.008021795378</v>
      </c>
      <c r="T5" s="42">
        <f t="shared" si="3"/>
        <v>0</v>
      </c>
      <c r="U5" s="42">
        <f t="shared" si="3"/>
        <v>0</v>
      </c>
      <c r="V5" s="42">
        <f t="shared" si="3"/>
        <v>0</v>
      </c>
      <c r="W5" s="42">
        <f t="shared" si="3"/>
        <v>0</v>
      </c>
      <c r="X5" s="42">
        <f t="shared" si="3"/>
        <v>0</v>
      </c>
      <c r="Y5" s="42">
        <f t="shared" si="3"/>
        <v>0</v>
      </c>
      <c r="Z5" s="42">
        <f t="shared" si="3"/>
        <v>0</v>
      </c>
      <c r="AA5" s="42">
        <f t="shared" si="3"/>
        <v>0</v>
      </c>
      <c r="AB5" s="42">
        <f>O5-B5</f>
        <v>148.85286649697809</v>
      </c>
      <c r="AC5" s="43">
        <f>AB5/B5</f>
        <v>3.1346059475850937E-3</v>
      </c>
      <c r="AD5" s="10"/>
      <c r="AE5" s="3"/>
      <c r="AF5" s="11"/>
      <c r="AH5" s="3"/>
      <c r="AI5" s="11"/>
    </row>
    <row r="6" spans="1:35" x14ac:dyDescent="0.35">
      <c r="A6" s="29" t="s">
        <v>1</v>
      </c>
      <c r="B6" s="12">
        <f>B7+B10+B13+B14</f>
        <v>33958.515326999994</v>
      </c>
      <c r="C6" s="13">
        <f>SUM(C7,C10,C13,C14)</f>
        <v>8769.6105509999998</v>
      </c>
      <c r="D6" s="13">
        <f t="shared" ref="D6:M6" si="4">SUM(D7,D10,D13,D14)</f>
        <v>7485.7422020000004</v>
      </c>
      <c r="E6" s="13">
        <f t="shared" si="4"/>
        <v>8908.9405179999976</v>
      </c>
      <c r="F6" s="13">
        <f t="shared" si="4"/>
        <v>8794.2220560000005</v>
      </c>
      <c r="G6" s="13">
        <f t="shared" si="4"/>
        <v>8511.4201349999985</v>
      </c>
      <c r="H6" s="13">
        <f t="shared" si="4"/>
        <v>8202.9087909999998</v>
      </c>
      <c r="I6" s="13">
        <f t="shared" si="4"/>
        <v>8544.8961819999986</v>
      </c>
      <c r="J6" s="13">
        <f t="shared" si="4"/>
        <v>8440.875587999999</v>
      </c>
      <c r="K6" s="13">
        <f t="shared" si="4"/>
        <v>7920.9893950000005</v>
      </c>
      <c r="L6" s="13">
        <f t="shared" si="4"/>
        <v>8364.3552880000007</v>
      </c>
      <c r="M6" s="13">
        <f t="shared" si="4"/>
        <v>7182.7596870000007</v>
      </c>
      <c r="N6" s="14">
        <f t="shared" ref="N6" si="5">N7+N10+N13+N14</f>
        <v>9414.0161500000013</v>
      </c>
      <c r="O6" s="12">
        <f t="shared" si="2"/>
        <v>35865.077581000005</v>
      </c>
      <c r="P6" s="50">
        <f>SUM(P7,P10,P13,P14)</f>
        <v>8976.0211930000023</v>
      </c>
      <c r="Q6" s="14">
        <f t="shared" ref="Q6" si="6">SUM(Q7,Q10,Q13,Q14)</f>
        <v>8368.8763429999999</v>
      </c>
      <c r="R6" s="14">
        <f t="shared" ref="R6:Z6" si="7">SUM(R7,R10,R13,R14)</f>
        <v>9194.7427680000019</v>
      </c>
      <c r="S6" s="14">
        <f t="shared" si="7"/>
        <v>9325.4372770000009</v>
      </c>
      <c r="T6" s="14">
        <f t="shared" si="7"/>
        <v>0</v>
      </c>
      <c r="U6" s="14">
        <f t="shared" si="7"/>
        <v>0</v>
      </c>
      <c r="V6" s="14">
        <f t="shared" si="7"/>
        <v>0</v>
      </c>
      <c r="W6" s="14">
        <f t="shared" si="7"/>
        <v>0</v>
      </c>
      <c r="X6" s="14">
        <f t="shared" si="7"/>
        <v>0</v>
      </c>
      <c r="Y6" s="14">
        <f t="shared" si="7"/>
        <v>0</v>
      </c>
      <c r="Z6" s="14">
        <f t="shared" si="7"/>
        <v>0</v>
      </c>
      <c r="AA6" s="14">
        <f t="shared" ref="AA6" si="8">AA7+AA10+AA13+AA14</f>
        <v>0</v>
      </c>
      <c r="AB6" s="14">
        <f t="shared" ref="AB6:AB31" si="9">O6-B6</f>
        <v>1906.5622540000113</v>
      </c>
      <c r="AC6" s="15">
        <f t="shared" ref="AC6:AC32" si="10">AB6/B6</f>
        <v>5.6143863641886824E-2</v>
      </c>
      <c r="AD6" s="10"/>
      <c r="AE6" s="3"/>
      <c r="AF6" s="11"/>
      <c r="AH6" s="3"/>
      <c r="AI6" s="11"/>
    </row>
    <row r="7" spans="1:35" x14ac:dyDescent="0.35">
      <c r="A7" s="30" t="s">
        <v>2</v>
      </c>
      <c r="B7" s="16">
        <f>B8+B9</f>
        <v>21478.663293999998</v>
      </c>
      <c r="C7" s="18">
        <f t="shared" ref="C7:N7" si="11">C8+C9</f>
        <v>5501.6798359999993</v>
      </c>
      <c r="D7" s="18">
        <f t="shared" si="11"/>
        <v>4473.9300320000002</v>
      </c>
      <c r="E7" s="18">
        <f t="shared" si="11"/>
        <v>5634.4984389999991</v>
      </c>
      <c r="F7" s="18">
        <f t="shared" si="11"/>
        <v>5868.5549869999995</v>
      </c>
      <c r="G7" s="18">
        <f t="shared" si="11"/>
        <v>5670.1512629999997</v>
      </c>
      <c r="H7" s="18">
        <f t="shared" si="11"/>
        <v>5191.5667510000003</v>
      </c>
      <c r="I7" s="18">
        <f t="shared" si="11"/>
        <v>5465.199036</v>
      </c>
      <c r="J7" s="18">
        <f t="shared" si="11"/>
        <v>5644.9286919999995</v>
      </c>
      <c r="K7" s="18">
        <f t="shared" si="11"/>
        <v>5398.2368100000003</v>
      </c>
      <c r="L7" s="18">
        <f t="shared" si="11"/>
        <v>6029.9543099999992</v>
      </c>
      <c r="M7" s="18">
        <f t="shared" si="11"/>
        <v>4915.3043969999999</v>
      </c>
      <c r="N7" s="18">
        <f t="shared" si="11"/>
        <v>6435.1151900000004</v>
      </c>
      <c r="O7" s="16">
        <f t="shared" si="2"/>
        <v>22722.023368999999</v>
      </c>
      <c r="P7" s="51">
        <f t="shared" ref="P7:Y7" si="12">P8+P9</f>
        <v>5502.343726000001</v>
      </c>
      <c r="Q7" s="18">
        <f t="shared" si="12"/>
        <v>5027.4764480000003</v>
      </c>
      <c r="R7" s="18">
        <f t="shared" si="12"/>
        <v>5898.9833090000002</v>
      </c>
      <c r="S7" s="18">
        <f t="shared" si="12"/>
        <v>6293.2198859999999</v>
      </c>
      <c r="T7" s="18">
        <f t="shared" si="12"/>
        <v>0</v>
      </c>
      <c r="U7" s="18">
        <f t="shared" si="12"/>
        <v>0</v>
      </c>
      <c r="V7" s="18">
        <f t="shared" si="12"/>
        <v>0</v>
      </c>
      <c r="W7" s="18">
        <f t="shared" si="12"/>
        <v>0</v>
      </c>
      <c r="X7" s="18">
        <f t="shared" si="12"/>
        <v>0</v>
      </c>
      <c r="Y7" s="18">
        <f t="shared" si="12"/>
        <v>0</v>
      </c>
      <c r="Z7" s="18">
        <f>Z8+Z9</f>
        <v>0</v>
      </c>
      <c r="AA7" s="18">
        <f t="shared" ref="AA7" si="13">AA8+AA9</f>
        <v>0</v>
      </c>
      <c r="AB7" s="18">
        <f>O7-B7</f>
        <v>1243.3600750000005</v>
      </c>
      <c r="AC7" s="19">
        <f t="shared" si="10"/>
        <v>5.7888149647903349E-2</v>
      </c>
      <c r="AD7" s="10"/>
      <c r="AE7" s="3"/>
      <c r="AF7" s="11"/>
      <c r="AH7" s="3"/>
      <c r="AI7" s="11"/>
    </row>
    <row r="8" spans="1:35" s="23" customFormat="1" x14ac:dyDescent="0.35">
      <c r="A8" s="31" t="s">
        <v>3</v>
      </c>
      <c r="B8" s="20">
        <f>SUMIF($P$1:$AA$1,1,C8:N8)</f>
        <v>8767.6579149999998</v>
      </c>
      <c r="C8" s="21">
        <v>2101.9435199999998</v>
      </c>
      <c r="D8" s="21">
        <v>2070.1272349999999</v>
      </c>
      <c r="E8" s="21">
        <v>2335.4911199999997</v>
      </c>
      <c r="F8" s="21">
        <v>2260.0960399999999</v>
      </c>
      <c r="G8" s="21">
        <v>2263.22606</v>
      </c>
      <c r="H8" s="21">
        <v>2283.1406099999999</v>
      </c>
      <c r="I8" s="21">
        <v>2259.4503800000002</v>
      </c>
      <c r="J8" s="21">
        <v>2540.8488699999998</v>
      </c>
      <c r="K8" s="21">
        <v>2493.6288600000003</v>
      </c>
      <c r="L8" s="21">
        <v>2423.5033099999991</v>
      </c>
      <c r="M8" s="21">
        <v>2018.70901</v>
      </c>
      <c r="N8" s="22">
        <v>2634.2293199999999</v>
      </c>
      <c r="O8" s="20">
        <f t="shared" si="2"/>
        <v>9215.5768189999999</v>
      </c>
      <c r="P8" s="52">
        <v>2104.3464500000005</v>
      </c>
      <c r="Q8" s="22">
        <v>2224.4225190000002</v>
      </c>
      <c r="R8" s="22">
        <v>2399.66201</v>
      </c>
      <c r="S8" s="54">
        <v>2487.1458399999997</v>
      </c>
      <c r="T8" s="22"/>
      <c r="U8" s="22"/>
      <c r="V8" s="22"/>
      <c r="W8" s="22"/>
      <c r="X8" s="22"/>
      <c r="Y8" s="22"/>
      <c r="Z8" s="22"/>
      <c r="AA8" s="22"/>
      <c r="AB8" s="22">
        <f t="shared" si="9"/>
        <v>447.91890400000011</v>
      </c>
      <c r="AC8" s="44">
        <f t="shared" si="10"/>
        <v>5.1087634616045589E-2</v>
      </c>
      <c r="AD8" s="45"/>
      <c r="AE8" s="48"/>
      <c r="AF8" s="47"/>
      <c r="AH8" s="48"/>
      <c r="AI8" s="47"/>
    </row>
    <row r="9" spans="1:35" s="23" customFormat="1" x14ac:dyDescent="0.35">
      <c r="A9" s="31" t="s">
        <v>4</v>
      </c>
      <c r="B9" s="20">
        <f>SUMIF($P$1:$AA$1,1,C9:N9)</f>
        <v>12711.005378999998</v>
      </c>
      <c r="C9" s="21">
        <v>3399.736316</v>
      </c>
      <c r="D9" s="21">
        <v>2403.8027969999998</v>
      </c>
      <c r="E9" s="21">
        <v>3299.0073189999998</v>
      </c>
      <c r="F9" s="21">
        <v>3608.4589470000001</v>
      </c>
      <c r="G9" s="21">
        <v>3406.9252030000002</v>
      </c>
      <c r="H9" s="21">
        <v>2908.4261409999999</v>
      </c>
      <c r="I9" s="21">
        <v>3205.7486559999998</v>
      </c>
      <c r="J9" s="21">
        <v>3104.0798220000001</v>
      </c>
      <c r="K9" s="21">
        <v>2904.6079500000001</v>
      </c>
      <c r="L9" s="21">
        <v>3606.451</v>
      </c>
      <c r="M9" s="21">
        <v>2896.5953870000003</v>
      </c>
      <c r="N9" s="22">
        <v>3800.8858700000001</v>
      </c>
      <c r="O9" s="20">
        <f t="shared" si="2"/>
        <v>13506.446549999999</v>
      </c>
      <c r="P9" s="52">
        <v>3397.9972760000001</v>
      </c>
      <c r="Q9" s="22">
        <v>2803.0539290000002</v>
      </c>
      <c r="R9" s="22">
        <v>3499.3212990000002</v>
      </c>
      <c r="S9" s="22">
        <v>3806.0740460000002</v>
      </c>
      <c r="T9" s="22"/>
      <c r="U9" s="22"/>
      <c r="V9" s="22"/>
      <c r="W9" s="22"/>
      <c r="X9" s="22"/>
      <c r="Y9" s="22"/>
      <c r="Z9" s="22"/>
      <c r="AA9" s="22"/>
      <c r="AB9" s="22">
        <f t="shared" si="9"/>
        <v>795.44117100000039</v>
      </c>
      <c r="AC9" s="44">
        <f t="shared" si="10"/>
        <v>6.2578934339384204E-2</v>
      </c>
      <c r="AD9" s="45"/>
      <c r="AE9" s="48"/>
      <c r="AF9" s="47"/>
      <c r="AH9" s="48"/>
      <c r="AI9" s="47"/>
    </row>
    <row r="10" spans="1:35" x14ac:dyDescent="0.35">
      <c r="A10" s="30" t="s">
        <v>5</v>
      </c>
      <c r="B10" s="16">
        <f>B11+B12</f>
        <v>12055.015183</v>
      </c>
      <c r="C10" s="18">
        <f t="shared" ref="C10:N10" si="14">C11+C12</f>
        <v>3151.843965</v>
      </c>
      <c r="D10" s="18">
        <f t="shared" si="14"/>
        <v>2936.3222100000003</v>
      </c>
      <c r="E10" s="18">
        <f t="shared" si="14"/>
        <v>3179.8640789999999</v>
      </c>
      <c r="F10" s="18">
        <f t="shared" si="14"/>
        <v>2786.9849290000002</v>
      </c>
      <c r="G10" s="18">
        <f t="shared" si="14"/>
        <v>2762.8541620000005</v>
      </c>
      <c r="H10" s="18">
        <f t="shared" si="14"/>
        <v>2889.4438399999999</v>
      </c>
      <c r="I10" s="18">
        <f t="shared" si="14"/>
        <v>3013.7066560000003</v>
      </c>
      <c r="J10" s="18">
        <f t="shared" si="14"/>
        <v>2725.1991359999997</v>
      </c>
      <c r="K10" s="18">
        <f t="shared" si="14"/>
        <v>2458.955735</v>
      </c>
      <c r="L10" s="18">
        <f t="shared" si="14"/>
        <v>2271.0509780000002</v>
      </c>
      <c r="M10" s="18">
        <f t="shared" si="14"/>
        <v>2190.8153600000001</v>
      </c>
      <c r="N10" s="18">
        <f t="shared" si="14"/>
        <v>2876.1000000000004</v>
      </c>
      <c r="O10" s="16">
        <f t="shared" si="2"/>
        <v>12795.541224999999</v>
      </c>
      <c r="P10" s="51">
        <f t="shared" ref="P10:AA10" si="15">P11+P12</f>
        <v>3380.5210569999999</v>
      </c>
      <c r="Q10" s="18">
        <f t="shared" si="15"/>
        <v>3280.5094649999996</v>
      </c>
      <c r="R10" s="18">
        <f t="shared" si="15"/>
        <v>3176.8832689999999</v>
      </c>
      <c r="S10" s="18">
        <f t="shared" si="15"/>
        <v>2957.627434</v>
      </c>
      <c r="T10" s="18">
        <f t="shared" si="15"/>
        <v>0</v>
      </c>
      <c r="U10" s="18">
        <f t="shared" si="15"/>
        <v>0</v>
      </c>
      <c r="V10" s="18">
        <f t="shared" si="15"/>
        <v>0</v>
      </c>
      <c r="W10" s="18">
        <f t="shared" si="15"/>
        <v>0</v>
      </c>
      <c r="X10" s="18">
        <f t="shared" si="15"/>
        <v>0</v>
      </c>
      <c r="Y10" s="18">
        <f t="shared" si="15"/>
        <v>0</v>
      </c>
      <c r="Z10" s="18">
        <f t="shared" si="15"/>
        <v>0</v>
      </c>
      <c r="AA10" s="18">
        <f t="shared" si="15"/>
        <v>0</v>
      </c>
      <c r="AB10" s="18">
        <f t="shared" si="9"/>
        <v>740.52604199999951</v>
      </c>
      <c r="AC10" s="19">
        <f t="shared" si="10"/>
        <v>6.1428876758636557E-2</v>
      </c>
      <c r="AD10" s="10"/>
      <c r="AE10" s="3"/>
      <c r="AF10" s="11"/>
      <c r="AH10" s="3"/>
      <c r="AI10" s="11"/>
    </row>
    <row r="11" spans="1:35" s="23" customFormat="1" x14ac:dyDescent="0.35">
      <c r="A11" s="31" t="s">
        <v>6</v>
      </c>
      <c r="B11" s="20">
        <f t="shared" ref="B11:B31" si="16">SUMIF($P$1:$AA$1,1,C11:N11)</f>
        <v>6648.0516270000007</v>
      </c>
      <c r="C11" s="21">
        <v>1680.7614800000001</v>
      </c>
      <c r="D11" s="22">
        <v>1578.9980870000002</v>
      </c>
      <c r="E11" s="22">
        <v>1767.89627</v>
      </c>
      <c r="F11" s="22">
        <v>1620.39579</v>
      </c>
      <c r="G11" s="22">
        <v>1632.1838900000002</v>
      </c>
      <c r="H11" s="22">
        <v>1667.1694200000002</v>
      </c>
      <c r="I11" s="22">
        <v>1596.0170780000001</v>
      </c>
      <c r="J11" s="22">
        <v>1416.2813759999999</v>
      </c>
      <c r="K11" s="22">
        <v>1348.6611</v>
      </c>
      <c r="L11" s="22">
        <v>1246.4642200000003</v>
      </c>
      <c r="M11" s="22">
        <v>1145.5670700000001</v>
      </c>
      <c r="N11" s="22">
        <v>1551.2</v>
      </c>
      <c r="O11" s="20">
        <f t="shared" si="2"/>
        <v>7329.1551389999995</v>
      </c>
      <c r="P11" s="52">
        <v>1893.1787999999997</v>
      </c>
      <c r="Q11" s="22">
        <v>1858.2833289999996</v>
      </c>
      <c r="R11" s="22">
        <v>1742.4313799999998</v>
      </c>
      <c r="S11" s="22">
        <v>1835.26163</v>
      </c>
      <c r="T11" s="22"/>
      <c r="U11" s="22"/>
      <c r="V11" s="22"/>
      <c r="W11" s="22"/>
      <c r="X11" s="22"/>
      <c r="Y11" s="22"/>
      <c r="Z11" s="22"/>
      <c r="AA11" s="22"/>
      <c r="AB11" s="22">
        <f>O11-B11</f>
        <v>681.10351199999877</v>
      </c>
      <c r="AC11" s="44">
        <f>AB11/B11</f>
        <v>0.10245159788377779</v>
      </c>
      <c r="AD11" s="45"/>
      <c r="AE11" s="46"/>
      <c r="AF11" s="47"/>
      <c r="AH11" s="48"/>
      <c r="AI11" s="47"/>
    </row>
    <row r="12" spans="1:35" s="23" customFormat="1" x14ac:dyDescent="0.35">
      <c r="A12" s="31" t="s">
        <v>7</v>
      </c>
      <c r="B12" s="20">
        <f t="shared" si="16"/>
        <v>5406.9635559999997</v>
      </c>
      <c r="C12" s="21">
        <v>1471.0824850000001</v>
      </c>
      <c r="D12" s="21">
        <v>1357.3241230000001</v>
      </c>
      <c r="E12" s="21">
        <v>1411.967809</v>
      </c>
      <c r="F12" s="21">
        <v>1166.5891389999999</v>
      </c>
      <c r="G12" s="21">
        <v>1130.6702720000001</v>
      </c>
      <c r="H12" s="21">
        <v>1222.27442</v>
      </c>
      <c r="I12" s="21">
        <v>1417.689578</v>
      </c>
      <c r="J12" s="21">
        <v>1308.9177599999998</v>
      </c>
      <c r="K12" s="21">
        <v>1110.294635</v>
      </c>
      <c r="L12" s="21">
        <v>1024.5867579999999</v>
      </c>
      <c r="M12" s="21">
        <v>1045.24829</v>
      </c>
      <c r="N12" s="22">
        <v>1324.9</v>
      </c>
      <c r="O12" s="20">
        <f t="shared" si="2"/>
        <v>5466.3860859999995</v>
      </c>
      <c r="P12" s="52">
        <v>1487.342257</v>
      </c>
      <c r="Q12" s="22">
        <v>1422.226136</v>
      </c>
      <c r="R12" s="22">
        <v>1434.4518889999999</v>
      </c>
      <c r="S12" s="22">
        <v>1122.365804</v>
      </c>
      <c r="T12" s="22"/>
      <c r="U12" s="22"/>
      <c r="V12" s="22"/>
      <c r="W12" s="22"/>
      <c r="X12" s="22"/>
      <c r="Y12" s="22"/>
      <c r="Z12" s="22"/>
      <c r="AA12" s="22"/>
      <c r="AB12" s="22">
        <f t="shared" si="9"/>
        <v>59.422529999999824</v>
      </c>
      <c r="AC12" s="44">
        <f t="shared" si="10"/>
        <v>1.0990000096090869E-2</v>
      </c>
      <c r="AD12" s="45"/>
      <c r="AE12" s="48"/>
      <c r="AF12" s="47"/>
      <c r="AH12" s="48"/>
      <c r="AI12" s="47"/>
    </row>
    <row r="13" spans="1:35" x14ac:dyDescent="0.35">
      <c r="A13" s="30" t="s">
        <v>8</v>
      </c>
      <c r="B13" s="16">
        <f t="shared" si="16"/>
        <v>263.47002999999995</v>
      </c>
      <c r="C13" s="17">
        <v>66.569130000000001</v>
      </c>
      <c r="D13" s="17">
        <v>39.068759999999997</v>
      </c>
      <c r="E13" s="17">
        <v>75.018659999999997</v>
      </c>
      <c r="F13" s="17">
        <v>82.813479999999998</v>
      </c>
      <c r="G13" s="17">
        <v>63.640800000000006</v>
      </c>
      <c r="H13" s="17">
        <v>76.499549999999999</v>
      </c>
      <c r="I13" s="17">
        <v>57.524730000000005</v>
      </c>
      <c r="J13" s="17">
        <v>66.5</v>
      </c>
      <c r="K13" s="17">
        <v>55.310220000000001</v>
      </c>
      <c r="L13" s="17">
        <v>63.35</v>
      </c>
      <c r="M13" s="17">
        <v>64.349999999999994</v>
      </c>
      <c r="N13" s="18">
        <v>86.100960000000001</v>
      </c>
      <c r="O13" s="16">
        <f t="shared" si="2"/>
        <v>245.91327600000002</v>
      </c>
      <c r="P13" s="51">
        <v>71.273089999999996</v>
      </c>
      <c r="Q13" s="18">
        <v>36.226635999999999</v>
      </c>
      <c r="R13" s="18">
        <v>75.872520000000009</v>
      </c>
      <c r="S13" s="18">
        <v>62.541029999999999</v>
      </c>
      <c r="T13" s="18"/>
      <c r="U13" s="18"/>
      <c r="V13" s="18"/>
      <c r="W13" s="18"/>
      <c r="X13" s="18"/>
      <c r="Y13" s="18"/>
      <c r="Z13" s="18"/>
      <c r="AA13" s="18"/>
      <c r="AB13" s="18">
        <f t="shared" si="9"/>
        <v>-17.556753999999927</v>
      </c>
      <c r="AC13" s="19">
        <f t="shared" si="10"/>
        <v>-6.6636626564319026E-2</v>
      </c>
      <c r="AD13" s="10"/>
      <c r="AE13" s="3"/>
      <c r="AF13" s="11"/>
      <c r="AH13" s="3"/>
      <c r="AI13" s="11"/>
    </row>
    <row r="14" spans="1:35" x14ac:dyDescent="0.35">
      <c r="A14" s="30" t="s">
        <v>9</v>
      </c>
      <c r="B14" s="16">
        <f t="shared" si="16"/>
        <v>161.36681999999999</v>
      </c>
      <c r="C14" s="17">
        <v>49.517619999999994</v>
      </c>
      <c r="D14" s="17">
        <v>36.421199999999999</v>
      </c>
      <c r="E14" s="17">
        <v>19.559339999999999</v>
      </c>
      <c r="F14" s="17">
        <v>55.868660000000006</v>
      </c>
      <c r="G14" s="17">
        <v>14.773909999999999</v>
      </c>
      <c r="H14" s="17">
        <v>45.398650000000004</v>
      </c>
      <c r="I14" s="17">
        <v>8.4657599999999995</v>
      </c>
      <c r="J14" s="17">
        <v>4.2477600000000004</v>
      </c>
      <c r="K14" s="17">
        <v>8.4866299999999999</v>
      </c>
      <c r="L14" s="17">
        <v>0</v>
      </c>
      <c r="M14" s="17">
        <v>12.289929999999998</v>
      </c>
      <c r="N14" s="18">
        <v>16.7</v>
      </c>
      <c r="O14" s="16">
        <f t="shared" si="2"/>
        <v>101.59971099999999</v>
      </c>
      <c r="P14" s="51">
        <v>21.883320000000001</v>
      </c>
      <c r="Q14" s="18">
        <v>24.663793999999999</v>
      </c>
      <c r="R14" s="18">
        <v>43.003669999999993</v>
      </c>
      <c r="S14" s="18">
        <v>12.048926999999999</v>
      </c>
      <c r="T14" s="18"/>
      <c r="U14" s="18"/>
      <c r="V14" s="18"/>
      <c r="W14" s="18"/>
      <c r="X14" s="18"/>
      <c r="Y14" s="18"/>
      <c r="Z14" s="18"/>
      <c r="AA14" s="18"/>
      <c r="AB14" s="18">
        <f t="shared" si="9"/>
        <v>-59.767109000000005</v>
      </c>
      <c r="AC14" s="19">
        <f t="shared" si="10"/>
        <v>-0.37038041029748253</v>
      </c>
      <c r="AD14" s="10"/>
      <c r="AE14" s="3"/>
      <c r="AF14" s="11"/>
      <c r="AH14" s="3"/>
      <c r="AI14" s="11"/>
    </row>
    <row r="15" spans="1:35" x14ac:dyDescent="0.35">
      <c r="A15" s="29" t="s">
        <v>10</v>
      </c>
      <c r="B15" s="12">
        <f>SUM(B16:B20)</f>
        <v>6074.557240000001</v>
      </c>
      <c r="C15" s="13">
        <f>SUM(C16:C20)</f>
        <v>1342.9780000000001</v>
      </c>
      <c r="D15" s="13">
        <f t="shared" ref="D15:N15" si="17">SUM(D16:D20)</f>
        <v>1421.0919999999999</v>
      </c>
      <c r="E15" s="13">
        <f t="shared" si="17"/>
        <v>1735.4641300000001</v>
      </c>
      <c r="F15" s="13">
        <f t="shared" si="17"/>
        <v>1575.0231100000001</v>
      </c>
      <c r="G15" s="13">
        <f t="shared" si="17"/>
        <v>1334.82206</v>
      </c>
      <c r="H15" s="13">
        <f t="shared" si="17"/>
        <v>1122.5328300000001</v>
      </c>
      <c r="I15" s="13">
        <f t="shared" si="17"/>
        <v>1568.0121400000003</v>
      </c>
      <c r="J15" s="13">
        <f t="shared" si="17"/>
        <v>1471.63084</v>
      </c>
      <c r="K15" s="13">
        <f t="shared" si="17"/>
        <v>1469.09456</v>
      </c>
      <c r="L15" s="13">
        <f t="shared" si="17"/>
        <v>1493.1473699999999</v>
      </c>
      <c r="M15" s="13">
        <f t="shared" si="17"/>
        <v>1415.0423899999998</v>
      </c>
      <c r="N15" s="14">
        <f t="shared" si="17"/>
        <v>1635.56068</v>
      </c>
      <c r="O15" s="12">
        <f t="shared" si="2"/>
        <v>4401.0613440000006</v>
      </c>
      <c r="P15" s="50">
        <f>SUM(P16:P20)</f>
        <v>1286.0369000000001</v>
      </c>
      <c r="Q15" s="14">
        <f t="shared" ref="Q15" si="18">SUM(Q16:Q20)</f>
        <v>1152.8374340000003</v>
      </c>
      <c r="R15" s="14">
        <f t="shared" ref="R15:AA15" si="19">SUM(R16:R20)</f>
        <v>1238.7632200000003</v>
      </c>
      <c r="S15" s="14">
        <f t="shared" si="19"/>
        <v>723.42379000000005</v>
      </c>
      <c r="T15" s="14">
        <f t="shared" si="19"/>
        <v>0</v>
      </c>
      <c r="U15" s="14">
        <f t="shared" si="19"/>
        <v>0</v>
      </c>
      <c r="V15" s="14">
        <f t="shared" si="19"/>
        <v>0</v>
      </c>
      <c r="W15" s="14">
        <f t="shared" si="19"/>
        <v>0</v>
      </c>
      <c r="X15" s="14">
        <f t="shared" si="19"/>
        <v>0</v>
      </c>
      <c r="Y15" s="14">
        <f t="shared" si="19"/>
        <v>0</v>
      </c>
      <c r="Z15" s="14">
        <f t="shared" si="19"/>
        <v>0</v>
      </c>
      <c r="AA15" s="14">
        <f t="shared" si="19"/>
        <v>0</v>
      </c>
      <c r="AB15" s="14">
        <f t="shared" si="9"/>
        <v>-1673.4958960000004</v>
      </c>
      <c r="AC15" s="15">
        <f t="shared" si="10"/>
        <v>-0.27549265401275569</v>
      </c>
      <c r="AD15" s="10"/>
      <c r="AE15" s="3"/>
      <c r="AF15" s="11"/>
      <c r="AH15" s="3"/>
      <c r="AI15" s="11"/>
    </row>
    <row r="16" spans="1:35" x14ac:dyDescent="0.35">
      <c r="A16" s="30" t="s">
        <v>11</v>
      </c>
      <c r="B16" s="16">
        <f t="shared" si="16"/>
        <v>4596.62752</v>
      </c>
      <c r="C16" s="17">
        <v>1020.335</v>
      </c>
      <c r="D16" s="17">
        <v>1171.4490999999998</v>
      </c>
      <c r="E16" s="17">
        <v>1218.29402</v>
      </c>
      <c r="F16" s="17">
        <v>1186.5494000000001</v>
      </c>
      <c r="G16" s="17">
        <v>835.01049</v>
      </c>
      <c r="H16" s="17">
        <v>648.81124999999997</v>
      </c>
      <c r="I16" s="17">
        <v>1143.9322100000002</v>
      </c>
      <c r="J16" s="17">
        <v>1143.3592900000001</v>
      </c>
      <c r="K16" s="17">
        <v>1079.4157599999999</v>
      </c>
      <c r="L16" s="17">
        <v>1209.9169400000001</v>
      </c>
      <c r="M16" s="17">
        <v>974.52221999999995</v>
      </c>
      <c r="N16" s="18">
        <v>1183.8</v>
      </c>
      <c r="O16" s="16">
        <f>SUM(P16:AA16)</f>
        <v>2609.6828770000002</v>
      </c>
      <c r="P16" s="51">
        <v>874.07923000000005</v>
      </c>
      <c r="Q16" s="18">
        <v>647.929757</v>
      </c>
      <c r="R16" s="18">
        <v>693.40690000000006</v>
      </c>
      <c r="S16" s="18">
        <v>394.26699000000002</v>
      </c>
      <c r="T16" s="18"/>
      <c r="U16" s="18"/>
      <c r="V16" s="18"/>
      <c r="W16" s="18"/>
      <c r="X16" s="18"/>
      <c r="Y16" s="18"/>
      <c r="Z16" s="18"/>
      <c r="AA16" s="18"/>
      <c r="AB16" s="18">
        <f t="shared" si="9"/>
        <v>-1986.9446429999998</v>
      </c>
      <c r="AC16" s="19">
        <f t="shared" si="10"/>
        <v>-0.43226139911375716</v>
      </c>
      <c r="AD16" s="10"/>
      <c r="AE16" s="3"/>
      <c r="AF16" s="11"/>
      <c r="AH16" s="3"/>
      <c r="AI16" s="11"/>
    </row>
    <row r="17" spans="1:35" x14ac:dyDescent="0.35">
      <c r="A17" s="30" t="s">
        <v>12</v>
      </c>
      <c r="B17" s="16">
        <f t="shared" si="16"/>
        <v>105.73515</v>
      </c>
      <c r="C17" s="17">
        <v>34.087000000000003</v>
      </c>
      <c r="D17" s="17">
        <v>44.875299999999996</v>
      </c>
      <c r="E17" s="17">
        <v>13.510530000000001</v>
      </c>
      <c r="F17" s="17">
        <v>13.262320000000001</v>
      </c>
      <c r="G17" s="17">
        <v>55.299639999999997</v>
      </c>
      <c r="H17" s="17">
        <v>69.903289999999998</v>
      </c>
      <c r="I17" s="17">
        <v>109.44597000000002</v>
      </c>
      <c r="J17" s="17">
        <v>57.269759999999998</v>
      </c>
      <c r="K17" s="17">
        <v>27.633219999999998</v>
      </c>
      <c r="L17" s="17">
        <v>31.29036</v>
      </c>
      <c r="M17" s="17">
        <v>73.364520000000013</v>
      </c>
      <c r="N17" s="18">
        <v>51.560679999999998</v>
      </c>
      <c r="O17" s="16">
        <f t="shared" ref="O17:O20" si="20">SUM(P17:AA17)</f>
        <v>221.41766700000002</v>
      </c>
      <c r="P17" s="51">
        <v>39.021990000000002</v>
      </c>
      <c r="Q17" s="18">
        <v>89.432096999999999</v>
      </c>
      <c r="R17" s="18">
        <v>62.570050000000002</v>
      </c>
      <c r="S17" s="18">
        <v>30.393529999999998</v>
      </c>
      <c r="T17" s="18"/>
      <c r="U17" s="18"/>
      <c r="V17" s="18"/>
      <c r="W17" s="18"/>
      <c r="X17" s="18"/>
      <c r="Y17" s="18"/>
      <c r="Z17" s="18"/>
      <c r="AA17" s="18"/>
      <c r="AB17" s="18">
        <f t="shared" si="9"/>
        <v>115.68251700000002</v>
      </c>
      <c r="AC17" s="19">
        <f t="shared" si="10"/>
        <v>1.0940781471440673</v>
      </c>
      <c r="AD17" s="10"/>
      <c r="AE17" s="3"/>
      <c r="AF17" s="11"/>
      <c r="AH17" s="3"/>
      <c r="AI17" s="11"/>
    </row>
    <row r="18" spans="1:35" x14ac:dyDescent="0.35">
      <c r="A18" s="30" t="s">
        <v>13</v>
      </c>
      <c r="B18" s="16">
        <f t="shared" si="16"/>
        <v>110.10514999999998</v>
      </c>
      <c r="C18" s="17">
        <v>14.791</v>
      </c>
      <c r="D18" s="17">
        <v>28.934499999999996</v>
      </c>
      <c r="E18" s="17">
        <v>33.441549999999999</v>
      </c>
      <c r="F18" s="17">
        <v>32.938099999999999</v>
      </c>
      <c r="G18" s="17">
        <v>0</v>
      </c>
      <c r="H18" s="17">
        <v>11.9999</v>
      </c>
      <c r="I18" s="17">
        <v>0</v>
      </c>
      <c r="J18" s="17">
        <v>0</v>
      </c>
      <c r="K18" s="17">
        <v>5.9481999999999999</v>
      </c>
      <c r="L18" s="17">
        <v>27.127400000000002</v>
      </c>
      <c r="M18" s="17">
        <v>41.958349999999996</v>
      </c>
      <c r="N18" s="18">
        <v>73.5</v>
      </c>
      <c r="O18" s="16">
        <f t="shared" si="20"/>
        <v>166.62854999999999</v>
      </c>
      <c r="P18" s="51">
        <v>35.530749999999998</v>
      </c>
      <c r="Q18" s="18">
        <v>73.657899999999998</v>
      </c>
      <c r="R18" s="18">
        <v>0</v>
      </c>
      <c r="S18" s="18">
        <v>57.439900000000002</v>
      </c>
      <c r="T18" s="18"/>
      <c r="U18" s="18"/>
      <c r="V18" s="18"/>
      <c r="W18" s="18"/>
      <c r="X18" s="18"/>
      <c r="Y18" s="18"/>
      <c r="Z18" s="18"/>
      <c r="AA18" s="18"/>
      <c r="AB18" s="18">
        <f t="shared" si="9"/>
        <v>56.523400000000009</v>
      </c>
      <c r="AC18" s="19">
        <f t="shared" si="10"/>
        <v>0.51335836697920145</v>
      </c>
      <c r="AD18" s="10"/>
      <c r="AE18" s="3"/>
      <c r="AF18" s="11"/>
      <c r="AH18" s="3"/>
      <c r="AI18" s="11"/>
    </row>
    <row r="19" spans="1:35" x14ac:dyDescent="0.35">
      <c r="A19" s="30" t="s">
        <v>41</v>
      </c>
      <c r="B19" s="16">
        <f t="shared" si="16"/>
        <v>725.58942000000002</v>
      </c>
      <c r="C19" s="18">
        <v>138.38999999999999</v>
      </c>
      <c r="D19" s="18">
        <v>95.41840000000002</v>
      </c>
      <c r="E19" s="18">
        <v>288.94571000000002</v>
      </c>
      <c r="F19" s="18">
        <v>202.83530999999999</v>
      </c>
      <c r="G19" s="18">
        <v>325.73580000000004</v>
      </c>
      <c r="H19" s="18">
        <v>237.88972000000001</v>
      </c>
      <c r="I19" s="18">
        <v>188.05203</v>
      </c>
      <c r="J19" s="18">
        <v>154.08978000000002</v>
      </c>
      <c r="K19" s="18">
        <v>222.57526000000001</v>
      </c>
      <c r="L19" s="18">
        <v>157.48023000000001</v>
      </c>
      <c r="M19" s="18">
        <v>214.01857999999999</v>
      </c>
      <c r="N19" s="18">
        <v>247.8</v>
      </c>
      <c r="O19" s="16">
        <f t="shared" si="20"/>
        <v>968.74174500000004</v>
      </c>
      <c r="P19" s="51">
        <v>201.13677000000001</v>
      </c>
      <c r="Q19" s="18">
        <v>234.25355500000001</v>
      </c>
      <c r="R19" s="18">
        <v>347.40598</v>
      </c>
      <c r="S19" s="18">
        <v>185.94543999999999</v>
      </c>
      <c r="T19" s="18"/>
      <c r="U19" s="18"/>
      <c r="V19" s="18"/>
      <c r="W19" s="18"/>
      <c r="X19" s="18"/>
      <c r="Y19" s="18"/>
      <c r="Z19" s="18"/>
      <c r="AA19" s="18"/>
      <c r="AB19" s="18">
        <f t="shared" si="9"/>
        <v>243.15232500000002</v>
      </c>
      <c r="AC19" s="19">
        <f t="shared" si="10"/>
        <v>0.33511007506145835</v>
      </c>
      <c r="AD19" s="10"/>
      <c r="AE19" s="3"/>
      <c r="AF19" s="11"/>
      <c r="AH19" s="3"/>
      <c r="AI19" s="11"/>
    </row>
    <row r="20" spans="1:35" x14ac:dyDescent="0.35">
      <c r="A20" s="30" t="s">
        <v>14</v>
      </c>
      <c r="B20" s="16">
        <f t="shared" si="16"/>
        <v>536.5</v>
      </c>
      <c r="C20" s="17">
        <v>135.375</v>
      </c>
      <c r="D20" s="17">
        <v>80.414700000000011</v>
      </c>
      <c r="E20" s="17">
        <v>181.27231999999998</v>
      </c>
      <c r="F20" s="17">
        <v>139.43797999999998</v>
      </c>
      <c r="G20" s="17">
        <v>118.77613000000002</v>
      </c>
      <c r="H20" s="17">
        <v>153.92867000000001</v>
      </c>
      <c r="I20" s="17">
        <v>126.58193</v>
      </c>
      <c r="J20" s="17">
        <v>116.91201000000001</v>
      </c>
      <c r="K20" s="17">
        <v>133.52212</v>
      </c>
      <c r="L20" s="17">
        <v>67.332440000000005</v>
      </c>
      <c r="M20" s="17">
        <v>111.17872000000001</v>
      </c>
      <c r="N20" s="18">
        <v>78.900000000000006</v>
      </c>
      <c r="O20" s="16">
        <f t="shared" si="20"/>
        <v>434.59050500000001</v>
      </c>
      <c r="P20" s="51">
        <v>136.26815999999999</v>
      </c>
      <c r="Q20" s="18">
        <v>107.564125</v>
      </c>
      <c r="R20" s="18">
        <v>135.38029</v>
      </c>
      <c r="S20" s="18">
        <v>55.377929999999999</v>
      </c>
      <c r="T20" s="18"/>
      <c r="U20" s="18"/>
      <c r="V20" s="18"/>
      <c r="W20" s="18"/>
      <c r="X20" s="18"/>
      <c r="Y20" s="18"/>
      <c r="Z20" s="18"/>
      <c r="AA20" s="18"/>
      <c r="AB20" s="18">
        <f t="shared" si="9"/>
        <v>-101.90949499999999</v>
      </c>
      <c r="AC20" s="19">
        <f t="shared" si="10"/>
        <v>-0.18995246039142588</v>
      </c>
      <c r="AD20" s="10"/>
      <c r="AE20" s="3"/>
      <c r="AF20" s="11"/>
      <c r="AH20" s="3"/>
      <c r="AI20" s="11"/>
    </row>
    <row r="21" spans="1:35" x14ac:dyDescent="0.35">
      <c r="A21" s="29" t="s">
        <v>15</v>
      </c>
      <c r="B21" s="12">
        <f>SUM(B22:B25)</f>
        <v>4999.68657145</v>
      </c>
      <c r="C21" s="13">
        <f>SUM(C22:C25)</f>
        <v>1084.7027413000001</v>
      </c>
      <c r="D21" s="13">
        <f t="shared" ref="D21:N21" si="21">SUM(D22:D25)</f>
        <v>1168.9656947000001</v>
      </c>
      <c r="E21" s="13">
        <f t="shared" si="21"/>
        <v>1338.2427629999997</v>
      </c>
      <c r="F21" s="13">
        <f t="shared" si="21"/>
        <v>1407.7753724499998</v>
      </c>
      <c r="G21" s="13">
        <f t="shared" si="21"/>
        <v>1269.8129548000002</v>
      </c>
      <c r="H21" s="13">
        <f t="shared" si="21"/>
        <v>1297.66435725</v>
      </c>
      <c r="I21" s="13">
        <f t="shared" si="21"/>
        <v>1059.0840712000002</v>
      </c>
      <c r="J21" s="13">
        <f t="shared" si="21"/>
        <v>1389.4429493999999</v>
      </c>
      <c r="K21" s="13">
        <f t="shared" si="21"/>
        <v>1143.0477874000001</v>
      </c>
      <c r="L21" s="13">
        <f t="shared" si="21"/>
        <v>1267.3103913499999</v>
      </c>
      <c r="M21" s="13">
        <f t="shared" si="21"/>
        <v>1233.5310032499999</v>
      </c>
      <c r="N21" s="14">
        <f t="shared" si="21"/>
        <v>1305.6000000000001</v>
      </c>
      <c r="O21" s="12">
        <f>SUM(P21:AA21)</f>
        <v>5005.4339165500005</v>
      </c>
      <c r="P21" s="50">
        <f>SUM(P22:P25)</f>
        <v>1336.0698238500001</v>
      </c>
      <c r="Q21" s="14">
        <f t="shared" ref="Q21" si="22">SUM(Q22:Q25)</f>
        <v>1278.6112847999998</v>
      </c>
      <c r="R21" s="14">
        <f t="shared" ref="R21:AA21" si="23">SUM(R22:R25)</f>
        <v>1477.36912785</v>
      </c>
      <c r="S21" s="14">
        <f t="shared" si="23"/>
        <v>913.38368004999995</v>
      </c>
      <c r="T21" s="14">
        <f t="shared" si="23"/>
        <v>0</v>
      </c>
      <c r="U21" s="14">
        <f t="shared" si="23"/>
        <v>0</v>
      </c>
      <c r="V21" s="14">
        <f t="shared" si="23"/>
        <v>0</v>
      </c>
      <c r="W21" s="14">
        <f t="shared" si="23"/>
        <v>0</v>
      </c>
      <c r="X21" s="14">
        <f t="shared" si="23"/>
        <v>0</v>
      </c>
      <c r="Y21" s="14">
        <f t="shared" si="23"/>
        <v>0</v>
      </c>
      <c r="Z21" s="14">
        <f t="shared" si="23"/>
        <v>0</v>
      </c>
      <c r="AA21" s="14">
        <f t="shared" si="23"/>
        <v>0</v>
      </c>
      <c r="AB21" s="14">
        <f t="shared" si="9"/>
        <v>5.7473451000005298</v>
      </c>
      <c r="AC21" s="15">
        <f t="shared" si="10"/>
        <v>1.1495410797988674E-3</v>
      </c>
      <c r="AD21" s="10"/>
      <c r="AE21" s="3"/>
      <c r="AF21" s="11"/>
      <c r="AH21" s="3"/>
      <c r="AI21" s="11"/>
    </row>
    <row r="22" spans="1:35" x14ac:dyDescent="0.35">
      <c r="A22" s="30" t="s">
        <v>16</v>
      </c>
      <c r="B22" s="16">
        <f t="shared" si="16"/>
        <v>4420.05368</v>
      </c>
      <c r="C22" s="17">
        <v>928.02702399999998</v>
      </c>
      <c r="D22" s="17">
        <v>1031.136573</v>
      </c>
      <c r="E22" s="17">
        <v>1202.0781929999998</v>
      </c>
      <c r="F22" s="17">
        <v>1258.8118899999999</v>
      </c>
      <c r="G22" s="17">
        <v>1144.579911</v>
      </c>
      <c r="H22" s="17">
        <v>1149.2128290000001</v>
      </c>
      <c r="I22" s="17">
        <v>943.44831600000009</v>
      </c>
      <c r="J22" s="17">
        <v>1304.948901</v>
      </c>
      <c r="K22" s="17">
        <v>1028.7019090000001</v>
      </c>
      <c r="L22" s="17">
        <v>1174.014964</v>
      </c>
      <c r="M22" s="17">
        <v>1148.1876999999999</v>
      </c>
      <c r="N22" s="18">
        <v>1157.9000000000001</v>
      </c>
      <c r="O22" s="16">
        <f>SUM(P22:AA22)</f>
        <v>4570.5907159999997</v>
      </c>
      <c r="P22" s="51">
        <v>1249.8508700000002</v>
      </c>
      <c r="Q22" s="18">
        <v>1167.596916</v>
      </c>
      <c r="R22" s="18">
        <v>1337.6712260000002</v>
      </c>
      <c r="S22" s="18">
        <v>815.47170399999993</v>
      </c>
      <c r="T22" s="18"/>
      <c r="U22" s="18"/>
      <c r="V22" s="18"/>
      <c r="W22" s="18"/>
      <c r="X22" s="18"/>
      <c r="Y22" s="18"/>
      <c r="Z22" s="18"/>
      <c r="AA22" s="18"/>
      <c r="AB22" s="18">
        <f t="shared" si="9"/>
        <v>150.53703599999972</v>
      </c>
      <c r="AC22" s="19">
        <f t="shared" si="10"/>
        <v>3.4057739316867237E-2</v>
      </c>
      <c r="AD22" s="10"/>
      <c r="AE22" s="3"/>
      <c r="AF22" s="11"/>
      <c r="AH22" s="3"/>
      <c r="AI22" s="11"/>
    </row>
    <row r="23" spans="1:35" x14ac:dyDescent="0.35">
      <c r="A23" s="30" t="s">
        <v>17</v>
      </c>
      <c r="B23" s="16">
        <f t="shared" si="16"/>
        <v>104.51189145000001</v>
      </c>
      <c r="C23" s="17">
        <v>28.4925861</v>
      </c>
      <c r="D23" s="17">
        <v>21.736813899999998</v>
      </c>
      <c r="E23" s="17">
        <v>23.813679999999998</v>
      </c>
      <c r="F23" s="17">
        <v>30.46881145</v>
      </c>
      <c r="G23" s="17">
        <v>27.607038799999998</v>
      </c>
      <c r="H23" s="17">
        <v>19.648956250000008</v>
      </c>
      <c r="I23" s="17">
        <v>26.111014600000004</v>
      </c>
      <c r="J23" s="17">
        <v>23.842671600000003</v>
      </c>
      <c r="K23" s="17">
        <v>42.092438300000005</v>
      </c>
      <c r="L23" s="17">
        <v>17.733191850000004</v>
      </c>
      <c r="M23" s="17">
        <v>16.304386450000003</v>
      </c>
      <c r="N23" s="18">
        <v>31.5</v>
      </c>
      <c r="O23" s="16">
        <f t="shared" ref="O23:O25" si="24">SUM(P23:AA23)</f>
        <v>117.74170814999999</v>
      </c>
      <c r="P23" s="51">
        <v>30.575234250000001</v>
      </c>
      <c r="Q23" s="18">
        <v>21.011493800000007</v>
      </c>
      <c r="R23" s="18">
        <v>30.49307305</v>
      </c>
      <c r="S23" s="18">
        <v>35.661907050000003</v>
      </c>
      <c r="T23" s="18"/>
      <c r="U23" s="18"/>
      <c r="V23" s="18"/>
      <c r="W23" s="18"/>
      <c r="X23" s="18"/>
      <c r="Y23" s="18"/>
      <c r="Z23" s="18"/>
      <c r="AA23" s="18"/>
      <c r="AB23" s="18">
        <f t="shared" si="9"/>
        <v>13.229816699999986</v>
      </c>
      <c r="AC23" s="19">
        <f t="shared" si="10"/>
        <v>0.12658671196597107</v>
      </c>
      <c r="AD23" s="10"/>
      <c r="AE23" s="3"/>
      <c r="AF23" s="11"/>
      <c r="AH23" s="3"/>
      <c r="AI23" s="11"/>
    </row>
    <row r="24" spans="1:35" x14ac:dyDescent="0.35">
      <c r="A24" s="30" t="s">
        <v>18</v>
      </c>
      <c r="B24" s="16">
        <f t="shared" si="16"/>
        <v>370.48818400000005</v>
      </c>
      <c r="C24" s="17">
        <v>111.0012062</v>
      </c>
      <c r="D24" s="17">
        <v>97.055669800000004</v>
      </c>
      <c r="E24" s="17">
        <v>80.655792000000005</v>
      </c>
      <c r="F24" s="17">
        <v>81.77551600000001</v>
      </c>
      <c r="G24" s="17">
        <v>60.605516000000001</v>
      </c>
      <c r="H24" s="17">
        <v>107.21537000000001</v>
      </c>
      <c r="I24" s="17">
        <v>86.79017060000001</v>
      </c>
      <c r="J24" s="17">
        <v>60.651376799999994</v>
      </c>
      <c r="K24" s="17">
        <v>72.253440100000006</v>
      </c>
      <c r="L24" s="17">
        <v>68.219881000000001</v>
      </c>
      <c r="M24" s="17">
        <v>62.220439800000008</v>
      </c>
      <c r="N24" s="18">
        <v>112.3</v>
      </c>
      <c r="O24" s="16">
        <f t="shared" si="24"/>
        <v>291.89648739999996</v>
      </c>
      <c r="P24" s="51">
        <v>51.8625696</v>
      </c>
      <c r="Q24" s="18">
        <v>86.787704999999988</v>
      </c>
      <c r="R24" s="18">
        <v>100.77081879999999</v>
      </c>
      <c r="S24" s="18">
        <v>52.475393999999994</v>
      </c>
      <c r="T24" s="18"/>
      <c r="U24" s="18"/>
      <c r="V24" s="18"/>
      <c r="W24" s="18"/>
      <c r="X24" s="18"/>
      <c r="Y24" s="18"/>
      <c r="Z24" s="18"/>
      <c r="AA24" s="18"/>
      <c r="AB24" s="18">
        <f t="shared" si="9"/>
        <v>-78.591696600000091</v>
      </c>
      <c r="AC24" s="19">
        <f t="shared" si="10"/>
        <v>-0.2121301029130799</v>
      </c>
      <c r="AD24" s="10"/>
      <c r="AE24" s="3"/>
      <c r="AF24" s="11"/>
      <c r="AH24" s="3"/>
      <c r="AI24" s="11"/>
    </row>
    <row r="25" spans="1:35" x14ac:dyDescent="0.35">
      <c r="A25" s="30" t="s">
        <v>19</v>
      </c>
      <c r="B25" s="16">
        <f t="shared" si="16"/>
        <v>104.63281599999999</v>
      </c>
      <c r="C25" s="17">
        <v>17.181925</v>
      </c>
      <c r="D25" s="17">
        <v>19.036637999999996</v>
      </c>
      <c r="E25" s="17">
        <v>31.695097999999998</v>
      </c>
      <c r="F25" s="17">
        <v>36.719155000000001</v>
      </c>
      <c r="G25" s="17">
        <v>37.020488999999998</v>
      </c>
      <c r="H25" s="17">
        <v>21.587202000000001</v>
      </c>
      <c r="I25" s="17">
        <v>2.7345699999999997</v>
      </c>
      <c r="J25" s="17">
        <v>0</v>
      </c>
      <c r="K25" s="17">
        <v>0</v>
      </c>
      <c r="L25" s="17">
        <v>7.3423544999999999</v>
      </c>
      <c r="M25" s="17">
        <v>6.8184769999999997</v>
      </c>
      <c r="N25" s="18">
        <v>3.9</v>
      </c>
      <c r="O25" s="16">
        <f t="shared" si="24"/>
        <v>25.205005</v>
      </c>
      <c r="P25" s="51">
        <v>3.7811500000000002</v>
      </c>
      <c r="Q25" s="18">
        <v>3.2151700000000001</v>
      </c>
      <c r="R25" s="18">
        <v>8.4340100000000007</v>
      </c>
      <c r="S25" s="18">
        <v>9.7746750000000002</v>
      </c>
      <c r="T25" s="18"/>
      <c r="U25" s="18"/>
      <c r="V25" s="18"/>
      <c r="W25" s="18"/>
      <c r="X25" s="18"/>
      <c r="Y25" s="18"/>
      <c r="Z25" s="18"/>
      <c r="AA25" s="18"/>
      <c r="AB25" s="18">
        <f t="shared" si="9"/>
        <v>-79.427810999999991</v>
      </c>
      <c r="AC25" s="19">
        <f t="shared" si="10"/>
        <v>-0.75910994309853996</v>
      </c>
      <c r="AD25" s="10"/>
      <c r="AE25" s="3"/>
      <c r="AF25" s="11"/>
      <c r="AH25" s="3"/>
      <c r="AI25" s="11"/>
    </row>
    <row r="26" spans="1:35" x14ac:dyDescent="0.35">
      <c r="A26" s="29" t="s">
        <v>20</v>
      </c>
      <c r="B26" s="12">
        <f>B27+B28</f>
        <v>2085.878434575</v>
      </c>
      <c r="C26" s="13">
        <f>C27+C28</f>
        <v>411.26099999999997</v>
      </c>
      <c r="D26" s="13">
        <f t="shared" ref="D26:N26" si="25">D27+D28</f>
        <v>485.37028220499997</v>
      </c>
      <c r="E26" s="13">
        <f t="shared" si="25"/>
        <v>571.87498783000001</v>
      </c>
      <c r="F26" s="13">
        <f t="shared" si="25"/>
        <v>617.37216453999997</v>
      </c>
      <c r="G26" s="13">
        <f t="shared" si="25"/>
        <v>545.22086244600007</v>
      </c>
      <c r="H26" s="13">
        <f t="shared" si="25"/>
        <v>560.37449746000004</v>
      </c>
      <c r="I26" s="13">
        <f t="shared" si="25"/>
        <v>577.27681559000007</v>
      </c>
      <c r="J26" s="13">
        <f t="shared" si="25"/>
        <v>470.29705457</v>
      </c>
      <c r="K26" s="13">
        <f t="shared" si="25"/>
        <v>441.619468654</v>
      </c>
      <c r="L26" s="13">
        <f t="shared" si="25"/>
        <v>479.71453927599998</v>
      </c>
      <c r="M26" s="13">
        <f t="shared" si="25"/>
        <v>409.54081836</v>
      </c>
      <c r="N26" s="14">
        <f t="shared" si="25"/>
        <v>551.29999999999995</v>
      </c>
      <c r="O26" s="12">
        <f>SUM(P26:AA26)</f>
        <v>2204.5993882310004</v>
      </c>
      <c r="P26" s="50">
        <f>P27+P28</f>
        <v>450.44132935800002</v>
      </c>
      <c r="Q26" s="14">
        <f t="shared" ref="Q26" si="26">Q27+Q28</f>
        <v>515.52388651000001</v>
      </c>
      <c r="R26" s="14">
        <f t="shared" ref="R26:AA26" si="27">R27+R28</f>
        <v>543.175818768</v>
      </c>
      <c r="S26" s="14">
        <f t="shared" si="27"/>
        <v>695.45835359500006</v>
      </c>
      <c r="T26" s="14">
        <f t="shared" si="27"/>
        <v>0</v>
      </c>
      <c r="U26" s="14">
        <f t="shared" si="27"/>
        <v>0</v>
      </c>
      <c r="V26" s="14">
        <f t="shared" si="27"/>
        <v>0</v>
      </c>
      <c r="W26" s="14">
        <f t="shared" si="27"/>
        <v>0</v>
      </c>
      <c r="X26" s="14">
        <f t="shared" si="27"/>
        <v>0</v>
      </c>
      <c r="Y26" s="14">
        <f t="shared" si="27"/>
        <v>0</v>
      </c>
      <c r="Z26" s="14">
        <f t="shared" si="27"/>
        <v>0</v>
      </c>
      <c r="AA26" s="14">
        <f t="shared" si="27"/>
        <v>0</v>
      </c>
      <c r="AB26" s="14">
        <f t="shared" si="9"/>
        <v>118.72095365600035</v>
      </c>
      <c r="AC26" s="15">
        <f t="shared" si="10"/>
        <v>5.6916525761094926E-2</v>
      </c>
      <c r="AD26" s="10"/>
      <c r="AE26" s="3"/>
      <c r="AF26" s="11"/>
      <c r="AH26" s="3"/>
      <c r="AI26" s="11"/>
    </row>
    <row r="27" spans="1:35" s="23" customFormat="1" x14ac:dyDescent="0.35">
      <c r="A27" s="31" t="s">
        <v>21</v>
      </c>
      <c r="B27" s="20">
        <f t="shared" si="16"/>
        <v>1775.0266999999999</v>
      </c>
      <c r="C27" s="21">
        <v>353.16399999999999</v>
      </c>
      <c r="D27" s="21">
        <v>401.09550000000002</v>
      </c>
      <c r="E27" s="21">
        <v>503.93019999999996</v>
      </c>
      <c r="F27" s="21">
        <v>516.83699999999999</v>
      </c>
      <c r="G27" s="21">
        <v>443.46680000000003</v>
      </c>
      <c r="H27" s="21">
        <v>455.64840000000004</v>
      </c>
      <c r="I27" s="21">
        <v>465.91160000000002</v>
      </c>
      <c r="J27" s="21">
        <v>365.94209999999998</v>
      </c>
      <c r="K27" s="21">
        <v>358.36900000000003</v>
      </c>
      <c r="L27" s="21">
        <v>390.8999</v>
      </c>
      <c r="M27" s="21">
        <v>307.39580000000001</v>
      </c>
      <c r="N27" s="22">
        <v>456.7</v>
      </c>
      <c r="O27" s="20">
        <f>SUM(P27:AA27)</f>
        <v>1777.9994000000002</v>
      </c>
      <c r="P27" s="52">
        <v>348.64400000000001</v>
      </c>
      <c r="Q27" s="22">
        <v>430.39250000000004</v>
      </c>
      <c r="R27" s="22">
        <v>450.70799999999997</v>
      </c>
      <c r="S27" s="22">
        <v>548.25490000000002</v>
      </c>
      <c r="T27" s="22"/>
      <c r="U27" s="22"/>
      <c r="V27" s="22"/>
      <c r="W27" s="22"/>
      <c r="X27" s="22"/>
      <c r="Y27" s="22"/>
      <c r="Z27" s="22"/>
      <c r="AA27" s="22"/>
      <c r="AB27" s="22">
        <f t="shared" si="9"/>
        <v>2.972700000000259</v>
      </c>
      <c r="AC27" s="44">
        <f t="shared" si="10"/>
        <v>1.6747353715863874E-3</v>
      </c>
      <c r="AD27" s="45"/>
      <c r="AE27" s="48"/>
      <c r="AF27" s="47"/>
      <c r="AH27" s="48"/>
      <c r="AI27" s="47"/>
    </row>
    <row r="28" spans="1:35" s="23" customFormat="1" x14ac:dyDescent="0.35">
      <c r="A28" s="31" t="s">
        <v>22</v>
      </c>
      <c r="B28" s="20">
        <f t="shared" si="16"/>
        <v>310.85173457500002</v>
      </c>
      <c r="C28" s="21">
        <v>58.097000000000001</v>
      </c>
      <c r="D28" s="21">
        <v>84.27478220499998</v>
      </c>
      <c r="E28" s="21">
        <v>67.944787829999996</v>
      </c>
      <c r="F28" s="21">
        <v>100.53516454000001</v>
      </c>
      <c r="G28" s="21">
        <v>101.75406244600001</v>
      </c>
      <c r="H28" s="21">
        <v>104.72609746000001</v>
      </c>
      <c r="I28" s="21">
        <v>111.36521558999999</v>
      </c>
      <c r="J28" s="21">
        <v>104.35495457</v>
      </c>
      <c r="K28" s="21">
        <v>83.250468654000002</v>
      </c>
      <c r="L28" s="21">
        <v>88.814639276000008</v>
      </c>
      <c r="M28" s="21">
        <v>102.14501835999999</v>
      </c>
      <c r="N28" s="22">
        <v>94.6</v>
      </c>
      <c r="O28" s="20">
        <f t="shared" ref="O28:O31" si="28">SUM(P28:AA28)</f>
        <v>426.599988231</v>
      </c>
      <c r="P28" s="52">
        <v>101.797329358</v>
      </c>
      <c r="Q28" s="22">
        <v>85.131386509999999</v>
      </c>
      <c r="R28" s="22">
        <v>92.467818768000001</v>
      </c>
      <c r="S28" s="22">
        <v>147.20345359500001</v>
      </c>
      <c r="T28" s="22"/>
      <c r="U28" s="22"/>
      <c r="V28" s="22"/>
      <c r="W28" s="22"/>
      <c r="X28" s="22"/>
      <c r="Y28" s="22"/>
      <c r="Z28" s="22"/>
      <c r="AA28" s="22"/>
      <c r="AB28" s="22">
        <f t="shared" si="9"/>
        <v>115.74825365599997</v>
      </c>
      <c r="AC28" s="44">
        <f t="shared" si="10"/>
        <v>0.37235839720904979</v>
      </c>
      <c r="AD28" s="45"/>
      <c r="AE28" s="48"/>
      <c r="AF28" s="47"/>
      <c r="AH28" s="48"/>
      <c r="AI28" s="47"/>
    </row>
    <row r="29" spans="1:35" x14ac:dyDescent="0.35">
      <c r="A29" s="32" t="s">
        <v>23</v>
      </c>
      <c r="B29" s="16">
        <f>B30+B31</f>
        <v>216.85300000000001</v>
      </c>
      <c r="C29" s="17">
        <v>43.717000000000006</v>
      </c>
      <c r="D29" s="17">
        <v>49.686999999999998</v>
      </c>
      <c r="E29" s="17">
        <v>58.564</v>
      </c>
      <c r="F29" s="17">
        <v>64.884999999999991</v>
      </c>
      <c r="G29" s="17">
        <v>52.55</v>
      </c>
      <c r="H29" s="17">
        <v>54.551000000000002</v>
      </c>
      <c r="I29" s="17">
        <v>57.088999999999992</v>
      </c>
      <c r="J29" s="17">
        <v>45.301000000000002</v>
      </c>
      <c r="K29" s="17">
        <v>42.393000000000001</v>
      </c>
      <c r="L29" s="17">
        <v>46.394999999999996</v>
      </c>
      <c r="M29" s="17">
        <v>43.802</v>
      </c>
      <c r="N29" s="18">
        <v>61.3</v>
      </c>
      <c r="O29" s="16">
        <f t="shared" si="28"/>
        <v>228.417</v>
      </c>
      <c r="P29" s="51">
        <v>50.660000000000004</v>
      </c>
      <c r="Q29" s="18">
        <f t="shared" ref="Q29" si="29">SUM(Q30:Q31)</f>
        <v>54.442000000000007</v>
      </c>
      <c r="R29" s="18">
        <v>55.477000000000004</v>
      </c>
      <c r="S29" s="18">
        <f t="shared" ref="S29" si="30">SUM(S30:S31)</f>
        <v>67.837999999999994</v>
      </c>
      <c r="T29" s="18"/>
      <c r="U29" s="18"/>
      <c r="V29" s="18"/>
      <c r="W29" s="18"/>
      <c r="X29" s="18"/>
      <c r="Y29" s="18"/>
      <c r="Z29" s="18"/>
      <c r="AA29" s="18"/>
      <c r="AB29" s="18">
        <f t="shared" si="9"/>
        <v>11.563999999999993</v>
      </c>
      <c r="AC29" s="19">
        <f t="shared" si="10"/>
        <v>5.3326446947932434E-2</v>
      </c>
      <c r="AD29" s="10"/>
      <c r="AE29" s="3"/>
      <c r="AF29" s="11"/>
      <c r="AH29" s="3"/>
      <c r="AI29" s="11"/>
    </row>
    <row r="30" spans="1:35" s="23" customFormat="1" x14ac:dyDescent="0.35">
      <c r="A30" s="31" t="s">
        <v>24</v>
      </c>
      <c r="B30" s="20">
        <f t="shared" si="16"/>
        <v>164.066</v>
      </c>
      <c r="C30" s="21">
        <v>33.754000000000005</v>
      </c>
      <c r="D30" s="21">
        <v>35.61</v>
      </c>
      <c r="E30" s="21">
        <v>47.457999999999998</v>
      </c>
      <c r="F30" s="21">
        <v>47.244</v>
      </c>
      <c r="G30" s="21">
        <v>34.713999999999999</v>
      </c>
      <c r="H30" s="21">
        <v>35.816000000000003</v>
      </c>
      <c r="I30" s="21">
        <v>35.967999999999989</v>
      </c>
      <c r="J30" s="21">
        <v>26.204000000000001</v>
      </c>
      <c r="K30" s="21">
        <v>27.457000000000001</v>
      </c>
      <c r="L30" s="21">
        <v>28.995999999999999</v>
      </c>
      <c r="M30" s="21">
        <v>25.245999999999999</v>
      </c>
      <c r="N30" s="22">
        <v>42.8</v>
      </c>
      <c r="O30" s="20">
        <f t="shared" si="28"/>
        <v>147.89400000000001</v>
      </c>
      <c r="P30" s="52">
        <v>31.496000000000002</v>
      </c>
      <c r="Q30" s="22">
        <v>37.929000000000002</v>
      </c>
      <c r="R30" s="22">
        <v>37.445</v>
      </c>
      <c r="S30" s="22">
        <v>41.024000000000001</v>
      </c>
      <c r="T30" s="22"/>
      <c r="U30" s="22"/>
      <c r="V30" s="22"/>
      <c r="W30" s="22"/>
      <c r="X30" s="22"/>
      <c r="Y30" s="22"/>
      <c r="Z30" s="22"/>
      <c r="AA30" s="22"/>
      <c r="AB30" s="22">
        <f t="shared" si="9"/>
        <v>-16.171999999999997</v>
      </c>
      <c r="AC30" s="44">
        <f t="shared" si="10"/>
        <v>-9.8570087647653973E-2</v>
      </c>
      <c r="AD30" s="45"/>
      <c r="AE30" s="48"/>
      <c r="AF30" s="47"/>
      <c r="AH30" s="48"/>
      <c r="AI30" s="47"/>
    </row>
    <row r="31" spans="1:35" s="23" customFormat="1" x14ac:dyDescent="0.35">
      <c r="A31" s="31" t="s">
        <v>25</v>
      </c>
      <c r="B31" s="20">
        <f t="shared" si="16"/>
        <v>52.786999999999999</v>
      </c>
      <c r="C31" s="21">
        <v>9.9629999999999992</v>
      </c>
      <c r="D31" s="21">
        <v>14.077</v>
      </c>
      <c r="E31" s="21">
        <v>11.106</v>
      </c>
      <c r="F31" s="21">
        <v>17.640999999999998</v>
      </c>
      <c r="G31" s="21">
        <v>17.835999999999999</v>
      </c>
      <c r="H31" s="21">
        <v>18.734999999999999</v>
      </c>
      <c r="I31" s="21">
        <v>21.121000000000002</v>
      </c>
      <c r="J31" s="21">
        <v>19.097000000000001</v>
      </c>
      <c r="K31" s="21">
        <v>14.936</v>
      </c>
      <c r="L31" s="21">
        <v>17.399000000000001</v>
      </c>
      <c r="M31" s="21">
        <v>18.556000000000001</v>
      </c>
      <c r="N31" s="22">
        <v>18.5</v>
      </c>
      <c r="O31" s="20">
        <f t="shared" si="28"/>
        <v>80.522999999999996</v>
      </c>
      <c r="P31" s="52">
        <v>19.164000000000001</v>
      </c>
      <c r="Q31" s="22">
        <v>16.513000000000002</v>
      </c>
      <c r="R31" s="22">
        <v>18.032</v>
      </c>
      <c r="S31" s="22">
        <v>26.814</v>
      </c>
      <c r="T31" s="22"/>
      <c r="U31" s="22"/>
      <c r="V31" s="22"/>
      <c r="W31" s="22"/>
      <c r="X31" s="22"/>
      <c r="Y31" s="22"/>
      <c r="Z31" s="22"/>
      <c r="AA31" s="22"/>
      <c r="AB31" s="22">
        <f t="shared" si="9"/>
        <v>27.735999999999997</v>
      </c>
      <c r="AC31" s="44">
        <f t="shared" si="10"/>
        <v>0.52543239812832698</v>
      </c>
      <c r="AD31" s="45"/>
      <c r="AE31" s="48"/>
      <c r="AF31" s="47"/>
      <c r="AH31" s="48"/>
      <c r="AI31" s="47"/>
    </row>
    <row r="32" spans="1:35" ht="20.25" thickBot="1" x14ac:dyDescent="0.4">
      <c r="A32" s="33" t="s">
        <v>26</v>
      </c>
      <c r="B32" s="24">
        <f>SUMIF($P$1:$AA$1,1,C32:N32)</f>
        <v>368.30942637523515</v>
      </c>
      <c r="C32" s="25">
        <v>67.089275727272721</v>
      </c>
      <c r="D32" s="25">
        <v>66.594958347962375</v>
      </c>
      <c r="E32" s="25">
        <v>149.23678527272727</v>
      </c>
      <c r="F32" s="25">
        <v>85.388407027272734</v>
      </c>
      <c r="G32" s="25">
        <v>101.52830997272727</v>
      </c>
      <c r="H32" s="25">
        <v>81.837927448275863</v>
      </c>
      <c r="I32" s="25">
        <v>86.962012000000001</v>
      </c>
      <c r="J32" s="25">
        <v>96.776274999999998</v>
      </c>
      <c r="K32" s="25">
        <v>57.137083700000005</v>
      </c>
      <c r="L32" s="25">
        <v>89.193504000000004</v>
      </c>
      <c r="M32" s="25">
        <v>96.401263999999998</v>
      </c>
      <c r="N32" s="26">
        <v>18.8</v>
      </c>
      <c r="O32" s="12">
        <f>SUM(P32:AA32)</f>
        <v>159.6276361161996</v>
      </c>
      <c r="P32" s="53">
        <v>14.521891</v>
      </c>
      <c r="Q32" s="26">
        <v>21.800823965823653</v>
      </c>
      <c r="R32" s="26">
        <v>95</v>
      </c>
      <c r="S32" s="26">
        <v>28.304921150375939</v>
      </c>
      <c r="T32" s="26"/>
      <c r="U32" s="26"/>
      <c r="V32" s="26"/>
      <c r="W32" s="26"/>
      <c r="X32" s="26"/>
      <c r="Y32" s="26"/>
      <c r="Z32" s="26"/>
      <c r="AA32" s="26"/>
      <c r="AB32" s="26">
        <f>O32-B32</f>
        <v>-208.68179025903555</v>
      </c>
      <c r="AC32" s="27">
        <f t="shared" si="10"/>
        <v>-0.56659367182861531</v>
      </c>
      <c r="AE32" s="3"/>
      <c r="AF32" s="11"/>
      <c r="AH32" s="3"/>
      <c r="AI32" s="11"/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71" fitToHeight="0" orientation="landscape" r:id="rId1"/>
  <headerFooter alignWithMargins="0"/>
  <colBreaks count="2" manualBreakCount="2">
    <brk id="14" max="1048575" man="1"/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statistics</vt:lpstr>
      <vt:lpstr>statistics!Заголовки_для_печати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Ступакова Юлия Борисовна</cp:lastModifiedBy>
  <cp:lastPrinted>2018-12-05T09:05:41Z</cp:lastPrinted>
  <dcterms:created xsi:type="dcterms:W3CDTF">2011-12-13T08:30:24Z</dcterms:created>
  <dcterms:modified xsi:type="dcterms:W3CDTF">2019-06-11T05:44:30Z</dcterms:modified>
</cp:coreProperties>
</file>