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N36" i="1" l="1"/>
  <c r="AN35" i="1"/>
  <c r="AN33" i="1"/>
  <c r="AN32" i="1"/>
  <c r="AN29" i="1"/>
  <c r="AN28" i="1"/>
  <c r="AN27" i="1"/>
  <c r="AN26" i="1"/>
  <c r="AN25" i="1"/>
  <c r="AN24" i="1"/>
  <c r="AN22" i="1"/>
  <c r="AN21" i="1"/>
  <c r="AN20" i="1"/>
  <c r="AN19" i="1"/>
  <c r="AN18" i="1"/>
  <c r="AN17" i="1"/>
  <c r="AN16" i="1"/>
  <c r="AN14" i="1"/>
  <c r="AN13" i="1"/>
  <c r="AN11" i="1"/>
  <c r="AN12" i="1"/>
  <c r="AN9" i="1"/>
  <c r="AN8" i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C9" i="1"/>
  <c r="C8" i="1"/>
  <c r="AM36" i="1" l="1"/>
  <c r="AM35" i="1"/>
  <c r="AM33" i="1"/>
  <c r="AM32" i="1"/>
  <c r="AM29" i="1"/>
  <c r="AM28" i="1"/>
  <c r="AM27" i="1"/>
  <c r="AM26" i="1"/>
  <c r="AM25" i="1"/>
  <c r="AM24" i="1"/>
  <c r="AM22" i="1"/>
  <c r="AM21" i="1"/>
  <c r="AM19" i="1"/>
  <c r="AM18" i="1"/>
  <c r="AM17" i="1"/>
  <c r="AM16" i="1"/>
  <c r="AM14" i="1"/>
  <c r="AM13" i="1"/>
  <c r="AM12" i="1"/>
  <c r="AM11" i="1" s="1"/>
  <c r="AM9" i="1"/>
  <c r="AM8" i="1"/>
  <c r="AM23" i="1" l="1"/>
  <c r="C36" i="1" l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AL12" i="1" l="1"/>
  <c r="AL10" i="1" s="1"/>
  <c r="AL11" i="1"/>
  <c r="AK9" i="1"/>
  <c r="AL36" i="1" l="1"/>
  <c r="AL35" i="1"/>
  <c r="AL33" i="1"/>
  <c r="AL32" i="1"/>
  <c r="AL29" i="1"/>
  <c r="AL28" i="1"/>
  <c r="AL27" i="1"/>
  <c r="AL26" i="1"/>
  <c r="AL25" i="1"/>
  <c r="AL24" i="1"/>
  <c r="AL22" i="1"/>
  <c r="AL21" i="1"/>
  <c r="AL19" i="1"/>
  <c r="AL18" i="1"/>
  <c r="AL17" i="1"/>
  <c r="AL16" i="1"/>
  <c r="AL14" i="1"/>
  <c r="AL13" i="1"/>
  <c r="AL9" i="1"/>
  <c r="AL8" i="1"/>
  <c r="AK12" i="1" l="1"/>
  <c r="AK11" i="1" s="1"/>
  <c r="AK36" i="1"/>
  <c r="AK35" i="1"/>
  <c r="AK33" i="1"/>
  <c r="AK32" i="1"/>
  <c r="AK29" i="1"/>
  <c r="AK28" i="1"/>
  <c r="AK27" i="1"/>
  <c r="AK26" i="1"/>
  <c r="AK25" i="1"/>
  <c r="AK24" i="1"/>
  <c r="AK22" i="1"/>
  <c r="AK21" i="1"/>
  <c r="AK20" i="1"/>
  <c r="AK19" i="1"/>
  <c r="AK18" i="1"/>
  <c r="AK17" i="1"/>
  <c r="AK16" i="1"/>
  <c r="AK14" i="1"/>
  <c r="AK13" i="1"/>
  <c r="AK8" i="1"/>
  <c r="AJ10" i="1" l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2" i="1"/>
  <c r="AI11" i="1" s="1"/>
  <c r="AI9" i="1"/>
  <c r="AI8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AD7" i="1" l="1"/>
  <c r="B8" i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E5" i="1" s="1"/>
  <c r="L6" i="1"/>
  <c r="L5" i="1" s="1"/>
  <c r="F6" i="1"/>
  <c r="F5" i="1" s="1"/>
  <c r="I6" i="1"/>
  <c r="I5" i="1" s="1"/>
  <c r="K6" i="1"/>
  <c r="K5" i="1" s="1"/>
  <c r="J6" i="1"/>
  <c r="J5" i="1" s="1"/>
  <c r="N6" i="1"/>
  <c r="N5" i="1" s="1"/>
  <c r="X5" i="1"/>
  <c r="P6" i="1"/>
  <c r="P5" i="1" s="1"/>
  <c r="B6" i="1"/>
  <c r="B5" i="1" s="1"/>
  <c r="AJ5" i="1"/>
  <c r="R5" i="1"/>
  <c r="V5" i="1"/>
  <c r="Z5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<sst xmlns="http://schemas.openxmlformats.org/spreadsheetml/2006/main" count="76" uniqueCount="50">
  <si>
    <t>** Данные округлены до сотен тонн</t>
  </si>
  <si>
    <t>-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</si>
  <si>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</si>
  <si>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</si>
  <si>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</si>
  <si>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</si>
  <si>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</si>
  <si>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</si>
  <si>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</si>
  <si>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</si>
  <si>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</si>
  <si>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</si>
  <si>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</si>
  <si>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</si>
  <si>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</si>
  <si>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</si>
  <si>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</si>
  <si>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</si>
  <si>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</si>
  <si>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</si>
  <si>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</si>
  <si>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</si>
  <si>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</si>
  <si>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</si>
  <si>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</si>
  <si>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</si>
  <si>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</si>
  <si>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</si>
  <si>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</si>
  <si>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</si>
  <si>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</si>
  <si>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</si>
  <si>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</si>
  <si>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in January-October 2014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</si>
  <si>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</si>
  <si>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</si>
  <si>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</si>
  <si>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</si>
  <si>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</si>
  <si>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</si>
  <si>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</si>
  <si>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</si>
  <si>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</si>
  <si>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</si>
  <si>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</si>
  <si>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</si>
  <si>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Jan-Oct</t>
  </si>
  <si>
    <t>Jan-Oct 2014 / 2013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</si>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</sst>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74;&#1075;&#1091;&#1089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9;&#1077;&#1085;&#1090;&#1103;&#1073;&#1088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N8">
            <v>2119.9500000000007</v>
          </cell>
        </row>
        <row r="9">
          <cell r="AN9">
            <v>3297.2</v>
          </cell>
        </row>
        <row r="11">
          <cell r="AN11">
            <v>310.77999999999975</v>
          </cell>
        </row>
        <row r="12">
          <cell r="AN12">
            <v>305.88000000000011</v>
          </cell>
        </row>
        <row r="13">
          <cell r="AN13">
            <v>1.0700000000000003</v>
          </cell>
        </row>
        <row r="14">
          <cell r="AN14">
            <v>874.19</v>
          </cell>
        </row>
        <row r="16">
          <cell r="AN16">
            <v>329.66000000000031</v>
          </cell>
        </row>
        <row r="17">
          <cell r="AN17">
            <v>337.84000000000015</v>
          </cell>
        </row>
        <row r="18">
          <cell r="AN18">
            <v>4.2</v>
          </cell>
        </row>
        <row r="19">
          <cell r="AN19">
            <v>16.799999999999955</v>
          </cell>
        </row>
        <row r="20">
          <cell r="AN20">
            <v>984.65999999999963</v>
          </cell>
        </row>
        <row r="25">
          <cell r="AN25">
            <v>777.17000000000007</v>
          </cell>
        </row>
        <row r="30">
          <cell r="AN30">
            <v>123.97000000000003</v>
          </cell>
        </row>
        <row r="31">
          <cell r="AN31">
            <v>235.20000000000005</v>
          </cell>
        </row>
        <row r="32">
          <cell r="AN32">
            <v>77.299999999999955</v>
          </cell>
        </row>
        <row r="33">
          <cell r="AN33">
            <v>159.03000000000009</v>
          </cell>
        </row>
        <row r="35">
          <cell r="AN35">
            <v>80.720000000000027</v>
          </cell>
        </row>
        <row r="37">
          <cell r="AN37">
            <v>52.639999999999986</v>
          </cell>
        </row>
        <row r="39">
          <cell r="AN39">
            <v>75.720000000000041</v>
          </cell>
        </row>
        <row r="43">
          <cell r="AN43">
            <v>64.599999999999966</v>
          </cell>
        </row>
        <row r="45">
          <cell r="AN45">
            <v>125.74000000000001</v>
          </cell>
        </row>
        <row r="47">
          <cell r="AN47">
            <v>75.42999999999995</v>
          </cell>
        </row>
        <row r="49">
          <cell r="AN49">
            <v>11.339999999999996</v>
          </cell>
        </row>
        <row r="53">
          <cell r="AN53">
            <v>23.949999999999996</v>
          </cell>
        </row>
        <row r="55">
          <cell r="AN55">
            <v>17.830000000000013</v>
          </cell>
        </row>
        <row r="62">
          <cell r="AN62">
            <v>119.37</v>
          </cell>
        </row>
        <row r="64">
          <cell r="AN64">
            <v>0</v>
          </cell>
        </row>
        <row r="67">
          <cell r="AN67">
            <v>2.879999999999999</v>
          </cell>
        </row>
        <row r="69">
          <cell r="AN69">
            <v>24.529999999999998</v>
          </cell>
        </row>
        <row r="74">
          <cell r="AN74">
            <v>1</v>
          </cell>
        </row>
        <row r="79">
          <cell r="AN79">
            <v>11.780000000000001</v>
          </cell>
        </row>
        <row r="80">
          <cell r="AN80">
            <v>19.599999999999994</v>
          </cell>
        </row>
        <row r="81">
          <cell r="AN81">
            <v>15.999999999999986</v>
          </cell>
        </row>
        <row r="83">
          <cell r="AN83">
            <v>117.60000000000002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2617.7999999999993</v>
          </cell>
        </row>
        <row r="9">
          <cell r="AO9">
            <v>3342.5700000000033</v>
          </cell>
        </row>
        <row r="10">
          <cell r="AO10">
            <v>1486.8800000000003</v>
          </cell>
        </row>
        <row r="14">
          <cell r="AO14">
            <v>945.68000000000029</v>
          </cell>
        </row>
        <row r="15">
          <cell r="AO15">
            <v>674.16999999999962</v>
          </cell>
        </row>
        <row r="18">
          <cell r="AO18">
            <v>6.9699999999999989</v>
          </cell>
        </row>
        <row r="20">
          <cell r="AO20">
            <v>962.40000000000055</v>
          </cell>
        </row>
        <row r="25">
          <cell r="AO25">
            <v>557.90000000000032</v>
          </cell>
        </row>
        <row r="30">
          <cell r="AO30">
            <v>128.5</v>
          </cell>
        </row>
        <row r="31">
          <cell r="AO31">
            <v>186.40000000000009</v>
          </cell>
        </row>
        <row r="32">
          <cell r="AO32">
            <v>65.799999999999955</v>
          </cell>
        </row>
        <row r="33">
          <cell r="AO33">
            <v>173</v>
          </cell>
        </row>
        <row r="35">
          <cell r="AO35">
            <v>42.199999999999989</v>
          </cell>
        </row>
        <row r="37">
          <cell r="AO37">
            <v>74.799999999999955</v>
          </cell>
        </row>
        <row r="39">
          <cell r="AO39">
            <v>97.499999999999957</v>
          </cell>
        </row>
        <row r="43">
          <cell r="AO43">
            <v>56.600000000000023</v>
          </cell>
        </row>
        <row r="45">
          <cell r="AO45">
            <v>86.899999999999864</v>
          </cell>
        </row>
        <row r="47">
          <cell r="AO47">
            <v>51.200000000000045</v>
          </cell>
        </row>
        <row r="49">
          <cell r="AO49">
            <v>11.800000000000004</v>
          </cell>
        </row>
        <row r="53">
          <cell r="AO53">
            <v>1.6000000000000014</v>
          </cell>
        </row>
        <row r="55">
          <cell r="AO55">
            <v>8</v>
          </cell>
        </row>
        <row r="62">
          <cell r="AO62">
            <v>96.699999999999932</v>
          </cell>
        </row>
        <row r="64">
          <cell r="AO64">
            <v>6.2000000000000028</v>
          </cell>
        </row>
        <row r="67">
          <cell r="AO67">
            <v>0</v>
          </cell>
        </row>
        <row r="69">
          <cell r="AO69">
            <v>42.099999999999994</v>
          </cell>
        </row>
        <row r="74">
          <cell r="AO74">
            <v>0.70000000000000018</v>
          </cell>
        </row>
        <row r="79">
          <cell r="AO79">
            <v>12.600000000000009</v>
          </cell>
        </row>
        <row r="80">
          <cell r="AO80">
            <v>17.300000000000011</v>
          </cell>
        </row>
        <row r="81">
          <cell r="AO81">
            <v>12.200000000000017</v>
          </cell>
        </row>
        <row r="83">
          <cell r="AO83">
            <v>102.79999999999995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P8">
            <v>2497.2000000000007</v>
          </cell>
        </row>
        <row r="9">
          <cell r="AP9">
            <v>3622.2999999999956</v>
          </cell>
        </row>
        <row r="11">
          <cell r="AP11">
            <v>243.90000000000009</v>
          </cell>
        </row>
        <row r="12">
          <cell r="AP12">
            <v>271.90000000000009</v>
          </cell>
        </row>
        <row r="13">
          <cell r="AP13">
            <v>16.299999999999997</v>
          </cell>
        </row>
        <row r="14">
          <cell r="AP14">
            <v>817.70000000000073</v>
          </cell>
        </row>
        <row r="16">
          <cell r="AP16">
            <v>356.09999999999991</v>
          </cell>
        </row>
        <row r="17">
          <cell r="AP17">
            <v>339.90000000000009</v>
          </cell>
        </row>
        <row r="18">
          <cell r="AP18">
            <v>6.9000000000000057</v>
          </cell>
        </row>
        <row r="19">
          <cell r="AP19">
            <v>6.1000000000000227</v>
          </cell>
        </row>
        <row r="20">
          <cell r="AP20">
            <v>794.09999999999991</v>
          </cell>
        </row>
        <row r="25">
          <cell r="AP25">
            <v>555.20000000000005</v>
          </cell>
        </row>
        <row r="30">
          <cell r="AP30">
            <v>116.59999999999991</v>
          </cell>
        </row>
        <row r="31">
          <cell r="AP31">
            <v>232.90000000000009</v>
          </cell>
        </row>
        <row r="32">
          <cell r="AP32">
            <v>83.700000000000045</v>
          </cell>
        </row>
        <row r="33">
          <cell r="AP33">
            <v>91.699999999999818</v>
          </cell>
        </row>
        <row r="35">
          <cell r="AP35">
            <v>97.900000000000034</v>
          </cell>
        </row>
        <row r="37">
          <cell r="AP37">
            <v>72.300000000000068</v>
          </cell>
        </row>
        <row r="39">
          <cell r="AP39">
            <v>72.399999999999977</v>
          </cell>
        </row>
        <row r="43">
          <cell r="AP43">
            <v>48.600000000000023</v>
          </cell>
        </row>
        <row r="45">
          <cell r="AP45">
            <v>150.10000000000014</v>
          </cell>
        </row>
        <row r="47">
          <cell r="AP47">
            <v>31.199999999999932</v>
          </cell>
        </row>
        <row r="49">
          <cell r="AP49">
            <v>14.900000000000006</v>
          </cell>
        </row>
        <row r="53">
          <cell r="AP53">
            <v>12.300000000000004</v>
          </cell>
        </row>
        <row r="55">
          <cell r="AP55">
            <v>13.699999999999989</v>
          </cell>
        </row>
        <row r="57">
          <cell r="AP57">
            <v>0</v>
          </cell>
        </row>
        <row r="62">
          <cell r="AP62">
            <v>70.700000000000045</v>
          </cell>
        </row>
        <row r="64">
          <cell r="AP64">
            <v>0</v>
          </cell>
        </row>
        <row r="69">
          <cell r="AP69">
            <v>43.400000000000006</v>
          </cell>
        </row>
        <row r="74">
          <cell r="AP74">
            <v>1.5999999999999996</v>
          </cell>
        </row>
        <row r="79">
          <cell r="AP79">
            <v>12.200000000000003</v>
          </cell>
        </row>
        <row r="80">
          <cell r="AP80">
            <v>21.400000000000006</v>
          </cell>
        </row>
        <row r="81">
          <cell r="AP81">
            <v>12.900000000000006</v>
          </cell>
        </row>
        <row r="83">
          <cell r="AP83">
            <v>88.300000000000068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B16" sqref="B16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style="1" customWidth="1" collapsed="1"/>
    <col min="17" max="17" width="10.7109375" style="1" customWidth="1"/>
    <col min="18" max="26" width="10.7109375" hidden="1" customWidth="1" outlineLevel="1"/>
    <col min="27" max="27" width="10.7109375" customWidth="1" collapsed="1"/>
    <col min="28" max="29" width="10.7109375" hidden="1" customWidth="1" outlineLevel="1"/>
    <col min="30" max="30" width="10.7109375" style="1" customWidth="1" collapsed="1"/>
    <col min="31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33</v>
      </c>
    </row>
    <row r="3" spans="1:47" s="25" customFormat="1" ht="15" customHeight="1" x14ac:dyDescent="0.2">
      <c r="A3" s="39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40" t="s">
        <v>47</v>
      </c>
      <c r="AR3" s="41"/>
    </row>
    <row r="4" spans="1:47" s="25" customFormat="1" ht="30.75" customHeight="1" x14ac:dyDescent="0.2">
      <c r="A4" s="39"/>
      <c r="B4" s="32">
        <v>2012</v>
      </c>
      <c r="C4" s="32" t="s">
        <v>46</v>
      </c>
      <c r="D4" s="33" t="s">
        <v>34</v>
      </c>
      <c r="E4" s="33" t="s">
        <v>35</v>
      </c>
      <c r="F4" s="33" t="s">
        <v>36</v>
      </c>
      <c r="G4" s="33" t="s">
        <v>37</v>
      </c>
      <c r="H4" s="33" t="s">
        <v>38</v>
      </c>
      <c r="I4" s="33" t="s">
        <v>39</v>
      </c>
      <c r="J4" s="33" t="s">
        <v>40</v>
      </c>
      <c r="K4" s="33" t="s">
        <v>41</v>
      </c>
      <c r="L4" s="33" t="s">
        <v>42</v>
      </c>
      <c r="M4" s="33" t="s">
        <v>43</v>
      </c>
      <c r="N4" s="33" t="s">
        <v>44</v>
      </c>
      <c r="O4" s="33" t="s">
        <v>45</v>
      </c>
      <c r="P4" s="32">
        <v>2013</v>
      </c>
      <c r="Q4" s="32" t="s">
        <v>46</v>
      </c>
      <c r="R4" s="33" t="s">
        <v>34</v>
      </c>
      <c r="S4" s="33" t="s">
        <v>35</v>
      </c>
      <c r="T4" s="33" t="s">
        <v>36</v>
      </c>
      <c r="U4" s="33" t="s">
        <v>37</v>
      </c>
      <c r="V4" s="33" t="s">
        <v>38</v>
      </c>
      <c r="W4" s="33" t="s">
        <v>39</v>
      </c>
      <c r="X4" s="33" t="s">
        <v>40</v>
      </c>
      <c r="Y4" s="33" t="s">
        <v>41</v>
      </c>
      <c r="Z4" s="33" t="s">
        <v>42</v>
      </c>
      <c r="AA4" s="33" t="s">
        <v>43</v>
      </c>
      <c r="AB4" s="33" t="s">
        <v>44</v>
      </c>
      <c r="AC4" s="33" t="s">
        <v>45</v>
      </c>
      <c r="AD4" s="32">
        <v>2014</v>
      </c>
      <c r="AE4" s="33" t="s">
        <v>34</v>
      </c>
      <c r="AF4" s="33" t="s">
        <v>35</v>
      </c>
      <c r="AG4" s="33" t="s">
        <v>36</v>
      </c>
      <c r="AH4" s="33" t="s">
        <v>37</v>
      </c>
      <c r="AI4" s="33" t="s">
        <v>38</v>
      </c>
      <c r="AJ4" s="33" t="s">
        <v>39</v>
      </c>
      <c r="AK4" s="33" t="s">
        <v>40</v>
      </c>
      <c r="AL4" s="33" t="s">
        <v>41</v>
      </c>
      <c r="AM4" s="33" t="s">
        <v>42</v>
      </c>
      <c r="AN4" s="33" t="s">
        <v>43</v>
      </c>
      <c r="AO4" s="33" t="s">
        <v>44</v>
      </c>
      <c r="AP4" s="33" t="s">
        <v>45</v>
      </c>
      <c r="AQ4" s="42" t="s">
        <v>48</v>
      </c>
      <c r="AR4" s="43" t="s">
        <v>49</v>
      </c>
    </row>
    <row r="5" spans="1:47" x14ac:dyDescent="0.2">
      <c r="A5" s="3" t="s">
        <v>2</v>
      </c>
      <c r="B5" s="13">
        <f>B6+B15+B23+B30</f>
        <v>182767.69999999998</v>
      </c>
      <c r="C5" s="13">
        <f>C6+C15+C23+C30</f>
        <v>130665.4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140981.964782</v>
      </c>
      <c r="Q5" s="13">
        <f>Q6+Q15+Q23+Q30</f>
        <v>118125.96478200001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12960.099999999999</v>
      </c>
      <c r="U5" s="13">
        <f t="shared" si="1"/>
        <v>12531.180000000004</v>
      </c>
      <c r="V5" s="13">
        <f t="shared" si="1"/>
        <v>11816.29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111698.96999999999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10890.999999999998</v>
      </c>
      <c r="AL5" s="13">
        <f t="shared" si="2"/>
        <v>10610.449999999999</v>
      </c>
      <c r="AM5" s="13">
        <f t="shared" si="2"/>
        <v>10771.720000000005</v>
      </c>
      <c r="AN5" s="13">
        <f>AN6+AN15+AN23+AN30</f>
        <v>10681.6</v>
      </c>
      <c r="AO5" s="13">
        <f>AO6+AO15+AO23+AO30</f>
        <v>0</v>
      </c>
      <c r="AP5" s="13">
        <f>AP6+AP15+AP23+AP30</f>
        <v>0</v>
      </c>
      <c r="AQ5" s="13">
        <f>AD5-Q5</f>
        <v>-6426.9947820000234</v>
      </c>
      <c r="AR5" s="28">
        <f>AQ5/Q5</f>
        <v>-5.4407977059581794E-2</v>
      </c>
      <c r="AT5" s="31"/>
    </row>
    <row r="6" spans="1:47" x14ac:dyDescent="0.2">
      <c r="A6" s="4" t="s">
        <v>3</v>
      </c>
      <c r="B6" s="14">
        <f t="shared" ref="B6:N6" si="3">B7+B10+B13+B14</f>
        <v>140032.09999999998</v>
      </c>
      <c r="C6" s="14">
        <f t="shared" si="3"/>
        <v>109297.59999999999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116768.31</v>
      </c>
      <c r="Q6" s="14">
        <f t="shared" ref="Q6" si="4">Q7+Q10+Q13+Q14</f>
        <v>98555.41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10717.099999999999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87559.27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>AK7+AK10+AK13+AK14</f>
        <v>8551.7299999999977</v>
      </c>
      <c r="AL6" s="14">
        <f>AL7+AL10+AL13+AL14</f>
        <v>7670.630000000001</v>
      </c>
      <c r="AM6" s="14">
        <f t="shared" si="7"/>
        <v>8180.6200000000026</v>
      </c>
      <c r="AN6" s="14">
        <f t="shared" si="7"/>
        <v>8223.1999999999989</v>
      </c>
      <c r="AO6" s="14">
        <f t="shared" si="7"/>
        <v>0</v>
      </c>
      <c r="AP6" s="14">
        <f>AP7+AP10+AP13+AP14</f>
        <v>0</v>
      </c>
      <c r="AQ6" s="14">
        <f t="shared" ref="AQ6:AQ36" si="8">AD6-Q6</f>
        <v>-10996.14</v>
      </c>
      <c r="AR6" s="26">
        <f t="shared" ref="AR6:AR36" si="9">AQ6/Q6</f>
        <v>-0.11157317492768788</v>
      </c>
      <c r="AT6" s="31"/>
    </row>
    <row r="7" spans="1:47" x14ac:dyDescent="0.2">
      <c r="A7" s="5" t="s">
        <v>4</v>
      </c>
      <c r="B7" s="16">
        <f>SUM(B8:B9)</f>
        <v>110829.69999999998</v>
      </c>
      <c r="C7" s="16">
        <f>SUM(C8:C9)</f>
        <v>94696.4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77513.5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63262.090000000004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6002.8599999999988</v>
      </c>
      <c r="AL7" s="16">
        <f>SUM(AL8:AL9)</f>
        <v>5417.1500000000005</v>
      </c>
      <c r="AM7" s="16">
        <f t="shared" si="12"/>
        <v>5960.3700000000026</v>
      </c>
      <c r="AN7" s="16">
        <f t="shared" si="12"/>
        <v>6119.4999999999964</v>
      </c>
      <c r="AO7" s="16">
        <f t="shared" si="12"/>
        <v>0</v>
      </c>
      <c r="AP7" s="16">
        <f>SUM(AP8:AP9)</f>
        <v>0</v>
      </c>
      <c r="AQ7" s="16">
        <f t="shared" si="8"/>
        <v>-14251.409999999996</v>
      </c>
      <c r="AR7" s="27">
        <f t="shared" si="9"/>
        <v>-0.1838571345636566</v>
      </c>
      <c r="AT7" s="31"/>
    </row>
    <row r="8" spans="1:47" s="7" customFormat="1" x14ac:dyDescent="0.2">
      <c r="A8" s="6" t="s">
        <v>5</v>
      </c>
      <c r="B8" s="15">
        <f>SUM(D8:O8)</f>
        <v>42584.799999999996</v>
      </c>
      <c r="C8" s="15">
        <f>SUM(D8:M8)</f>
        <v>36373.799999999996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SUM(R8:AA8)</f>
        <v>31488.3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26538.5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>
        <f>[20]объемы!$AM$8</f>
        <v>2495.7000000000007</v>
      </c>
      <c r="AL8" s="15">
        <f>[21]объемы!$AN$8</f>
        <v>2119.9500000000007</v>
      </c>
      <c r="AM8" s="15">
        <f>[22]объемы!$AO$8</f>
        <v>2617.7999999999993</v>
      </c>
      <c r="AN8" s="15">
        <f>[23]объемы!$AP$8</f>
        <v>2497.2000000000007</v>
      </c>
      <c r="AO8" s="15"/>
      <c r="AP8" s="15"/>
      <c r="AQ8" s="16">
        <f t="shared" si="8"/>
        <v>-4949.7999999999993</v>
      </c>
      <c r="AR8" s="27">
        <f t="shared" si="9"/>
        <v>-0.1571948946116494</v>
      </c>
      <c r="AT8" s="31"/>
    </row>
    <row r="9" spans="1:47" s="7" customFormat="1" x14ac:dyDescent="0.2">
      <c r="A9" s="6" t="s">
        <v>6</v>
      </c>
      <c r="B9" s="15">
        <f>SUM(D9:O9)</f>
        <v>68244.899999999994</v>
      </c>
      <c r="C9" s="15">
        <f>SUM(D9:M9)</f>
        <v>58322.6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SUM(R9:AA9)</f>
        <v>46025.2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36723.590000000004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>
        <f>[20]объемы!$AM$9-107.1</f>
        <v>3507.1599999999985</v>
      </c>
      <c r="AL9" s="15">
        <f>[21]объемы!$AN$9</f>
        <v>3297.2</v>
      </c>
      <c r="AM9" s="15">
        <f>[22]объемы!$AO$9</f>
        <v>3342.5700000000033</v>
      </c>
      <c r="AN9" s="15">
        <f>[23]объемы!$AP$9</f>
        <v>3622.2999999999956</v>
      </c>
      <c r="AO9" s="15"/>
      <c r="AP9" s="15"/>
      <c r="AQ9" s="16">
        <f t="shared" si="8"/>
        <v>-9301.6099999999933</v>
      </c>
      <c r="AR9" s="27">
        <f t="shared" si="9"/>
        <v>-0.20209819837827958</v>
      </c>
      <c r="AT9" s="31"/>
    </row>
    <row r="10" spans="1:47" x14ac:dyDescent="0.2">
      <c r="A10" s="5" t="s">
        <v>7</v>
      </c>
      <c r="B10" s="16">
        <f>SUM(B11:B12)</f>
        <v>27862.6</v>
      </c>
      <c r="C10" s="16">
        <f>SUM(C11:C12)</f>
        <v>13931.3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20383.900000000001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8">
        <f>SUM(AD11:AD12)</f>
        <v>23478.870000000003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>SUM(AK11:AK12)</f>
        <v>2441.8799999999997</v>
      </c>
      <c r="AL10" s="16">
        <f>SUM(AL11:AL12)</f>
        <v>2160.2200000000003</v>
      </c>
      <c r="AM10" s="16">
        <f t="shared" si="15"/>
        <v>2161.0500000000002</v>
      </c>
      <c r="AN10" s="16">
        <f>SUM(AN11:AN12)</f>
        <v>2058.8000000000011</v>
      </c>
      <c r="AO10" s="16">
        <f t="shared" si="15"/>
        <v>0</v>
      </c>
      <c r="AP10" s="16">
        <f t="shared" si="15"/>
        <v>0</v>
      </c>
      <c r="AQ10" s="16">
        <f t="shared" si="8"/>
        <v>3094.9700000000012</v>
      </c>
      <c r="AR10" s="27">
        <f t="shared" si="9"/>
        <v>0.15183404549669105</v>
      </c>
      <c r="AS10" s="36"/>
      <c r="AT10" s="31"/>
    </row>
    <row r="11" spans="1:47" s="7" customFormat="1" x14ac:dyDescent="0.2">
      <c r="A11" s="6" t="s">
        <v>8</v>
      </c>
      <c r="B11" s="15">
        <f t="shared" ref="B11:B14" si="16">SUM(C11:L11)</f>
        <v>18218.2</v>
      </c>
      <c r="C11" s="15">
        <f t="shared" ref="C11:C14" si="17">SUM(D11:L11)</f>
        <v>9109.1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SUM(R11:AA11)</f>
        <v>12571.300000000001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14113.800000000001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>
        <f>[20]объемы!$AM$10+[20]объемы!$AM$15-AK12</f>
        <v>1476.0900000000001</v>
      </c>
      <c r="AL11" s="15">
        <f>[21]объемы!$AN$11+[21]объемы!$AN$12+[21]объемы!$AN$13+[21]объемы!$AN$16+[21]объемы!$AN$17+[21]объемы!$AN$19</f>
        <v>1302.0300000000004</v>
      </c>
      <c r="AM11" s="15">
        <f>[22]объемы!$AO$10+[22]объемы!$AO$15-AM12</f>
        <v>1208.3999999999999</v>
      </c>
      <c r="AN11" s="15">
        <f>[23]объемы!$AP$11+[23]объемы!$AP$12+[23]объемы!$AP$13+[23]объемы!$AP$16+[23]объемы!$AP$17+[23]объемы!$AP$19</f>
        <v>1234.2000000000003</v>
      </c>
      <c r="AO11" s="15"/>
      <c r="AP11" s="15"/>
      <c r="AQ11" s="16">
        <f t="shared" si="8"/>
        <v>1542.5</v>
      </c>
      <c r="AR11" s="27">
        <f t="shared" si="9"/>
        <v>0.12270011852393944</v>
      </c>
      <c r="AS11" s="36"/>
      <c r="AT11" s="31"/>
      <c r="AU11" s="34"/>
    </row>
    <row r="12" spans="1:47" s="7" customFormat="1" x14ac:dyDescent="0.2">
      <c r="A12" s="6" t="s">
        <v>9</v>
      </c>
      <c r="B12" s="15">
        <f t="shared" si="16"/>
        <v>9644.4</v>
      </c>
      <c r="C12" s="15">
        <f t="shared" si="17"/>
        <v>4822.2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7812.5999999999995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9365.07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>
        <f>[20]объемы!$AM$145+[20]объемы!$AM$146</f>
        <v>965.78999999999962</v>
      </c>
      <c r="AL12" s="15">
        <f>[21]объемы!$AN$14+[21]объемы!$AN$18-20.2</f>
        <v>858.19</v>
      </c>
      <c r="AM12" s="15">
        <f>[22]объемы!$AO$14+[22]объемы!$AO$18</f>
        <v>952.65000000000032</v>
      </c>
      <c r="AN12" s="15">
        <f>[23]объемы!$AP$14+[23]объемы!$AP$18</f>
        <v>824.6000000000007</v>
      </c>
      <c r="AO12" s="15"/>
      <c r="AP12" s="15"/>
      <c r="AQ12" s="16">
        <f t="shared" si="8"/>
        <v>1552.4700000000003</v>
      </c>
      <c r="AR12" s="27">
        <f t="shared" si="9"/>
        <v>0.19871361646570929</v>
      </c>
      <c r="AS12" s="36"/>
      <c r="AT12" s="31"/>
      <c r="AU12" s="34"/>
    </row>
    <row r="13" spans="1:47" x14ac:dyDescent="0.2">
      <c r="A13" s="5" t="s">
        <v>10</v>
      </c>
      <c r="B13" s="30">
        <f t="shared" si="16"/>
        <v>605.79999999999995</v>
      </c>
      <c r="C13" s="30">
        <f t="shared" si="17"/>
        <v>302.89999999999998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632.71</v>
      </c>
      <c r="Q13" s="15">
        <f t="shared" si="19"/>
        <v>505.40999999999997</v>
      </c>
      <c r="R13" s="16">
        <v>32.6</v>
      </c>
      <c r="S13" s="16">
        <v>63.2</v>
      </c>
      <c r="T13" s="16">
        <v>45.2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564.79999999999995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>
        <f>[20]объемы!$AM$47</f>
        <v>81.190000000000055</v>
      </c>
      <c r="AL13" s="16">
        <f>[21]объемы!$AN$47</f>
        <v>75.42999999999995</v>
      </c>
      <c r="AM13" s="16">
        <f>[22]объемы!$AO$47</f>
        <v>51.200000000000045</v>
      </c>
      <c r="AN13" s="16">
        <f>[23]объемы!$AP$47</f>
        <v>31.199999999999932</v>
      </c>
      <c r="AO13" s="16"/>
      <c r="AP13" s="16"/>
      <c r="AQ13" s="16">
        <f t="shared" si="8"/>
        <v>59.389999999999986</v>
      </c>
      <c r="AR13" s="27">
        <f t="shared" si="9"/>
        <v>0.11750855740883637</v>
      </c>
      <c r="AT13" s="31"/>
    </row>
    <row r="14" spans="1:47" x14ac:dyDescent="0.2">
      <c r="A14" s="5" t="s">
        <v>11</v>
      </c>
      <c r="B14" s="30">
        <f t="shared" si="16"/>
        <v>734.00000000000011</v>
      </c>
      <c r="C14" s="30">
        <f t="shared" si="17"/>
        <v>367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152.6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253.51000000000002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>
        <f>[20]объемы!$AM$55</f>
        <v>25.800000000000011</v>
      </c>
      <c r="AL14" s="16">
        <f>[21]объемы!$AN$55</f>
        <v>17.830000000000013</v>
      </c>
      <c r="AM14" s="16">
        <f>[22]объемы!$AO$55</f>
        <v>8</v>
      </c>
      <c r="AN14" s="16">
        <f>[23]объемы!$AP$55</f>
        <v>13.699999999999989</v>
      </c>
      <c r="AO14" s="16"/>
      <c r="AP14" s="16"/>
      <c r="AQ14" s="16">
        <f t="shared" si="8"/>
        <v>100.91000000000003</v>
      </c>
      <c r="AR14" s="27">
        <f t="shared" si="9"/>
        <v>0.66127129750982983</v>
      </c>
      <c r="AT14" s="31"/>
    </row>
    <row r="15" spans="1:47" x14ac:dyDescent="0.2">
      <c r="A15" s="4" t="s">
        <v>12</v>
      </c>
      <c r="B15" s="14">
        <f t="shared" ref="B15:P15" si="21">SUM(B16:B22)</f>
        <v>18762.599999999999</v>
      </c>
      <c r="C15" s="14">
        <f t="shared" si="21"/>
        <v>9381.2999999999993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6845.6999999999989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9789.07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950.92000000000007</v>
      </c>
      <c r="AL15" s="14">
        <f t="shared" si="26"/>
        <v>1420.3699999999994</v>
      </c>
      <c r="AM15" s="14">
        <f t="shared" si="26"/>
        <v>1356.9000000000005</v>
      </c>
      <c r="AN15" s="14">
        <f t="shared" si="26"/>
        <v>1139</v>
      </c>
      <c r="AO15" s="14">
        <f t="shared" si="26"/>
        <v>0</v>
      </c>
      <c r="AP15" s="14">
        <f t="shared" si="26"/>
        <v>0</v>
      </c>
      <c r="AQ15" s="14">
        <f t="shared" si="8"/>
        <v>2943.3700000000008</v>
      </c>
      <c r="AR15" s="26">
        <f t="shared" si="9"/>
        <v>0.42995895233504261</v>
      </c>
      <c r="AT15" s="31"/>
    </row>
    <row r="16" spans="1:47" x14ac:dyDescent="0.2">
      <c r="A16" s="5" t="s">
        <v>13</v>
      </c>
      <c r="B16" s="30">
        <f t="shared" ref="B16:B22" si="27">SUM(C16:L16)</f>
        <v>12803.6</v>
      </c>
      <c r="C16" s="30">
        <f t="shared" ref="C16:C22" si="28">SUM(D16:L16)</f>
        <v>6401.8000000000011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9">SUM(R16:AA16)</f>
        <v>2948.8999999999996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30">SUM(AE16:AP16)</f>
        <v>5830.7999999999993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>
        <f>[20]объемы!$AM$20</f>
        <v>549.61000000000013</v>
      </c>
      <c r="AL16" s="16">
        <f>[21]объемы!$AN$20</f>
        <v>984.65999999999963</v>
      </c>
      <c r="AM16" s="16">
        <f>[22]объемы!$AO$20</f>
        <v>962.40000000000055</v>
      </c>
      <c r="AN16" s="16">
        <f>[23]объемы!$AP$20</f>
        <v>794.09999999999991</v>
      </c>
      <c r="AO16" s="16"/>
      <c r="AP16" s="16"/>
      <c r="AQ16" s="16">
        <f t="shared" si="8"/>
        <v>2881.8999999999996</v>
      </c>
      <c r="AR16" s="27">
        <f t="shared" si="9"/>
        <v>0.97727966360337748</v>
      </c>
      <c r="AT16" s="37"/>
    </row>
    <row r="17" spans="1:46" x14ac:dyDescent="0.2">
      <c r="A17" s="5" t="s">
        <v>14</v>
      </c>
      <c r="B17" s="30">
        <f t="shared" si="27"/>
        <v>1532</v>
      </c>
      <c r="C17" s="30">
        <f t="shared" si="28"/>
        <v>766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9"/>
        <v>646.9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30"/>
        <v>588.13000000000011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>
        <f>[20]объемы!$AM$35</f>
        <v>31.579999999999984</v>
      </c>
      <c r="AL17" s="16">
        <f>[21]объемы!$AN$35</f>
        <v>80.720000000000027</v>
      </c>
      <c r="AM17" s="16">
        <f>[22]объемы!$AO$35</f>
        <v>42.199999999999989</v>
      </c>
      <c r="AN17" s="16">
        <f>[23]объемы!$AP$35</f>
        <v>97.900000000000034</v>
      </c>
      <c r="AO17" s="16"/>
      <c r="AP17" s="16"/>
      <c r="AQ17" s="16">
        <f t="shared" si="8"/>
        <v>-58.769999999999868</v>
      </c>
      <c r="AR17" s="27">
        <f t="shared" si="9"/>
        <v>-9.0848662853609319E-2</v>
      </c>
      <c r="AT17" s="31"/>
    </row>
    <row r="18" spans="1:46" x14ac:dyDescent="0.2">
      <c r="A18" s="5" t="s">
        <v>15</v>
      </c>
      <c r="B18" s="30">
        <f t="shared" si="27"/>
        <v>1111.8000000000002</v>
      </c>
      <c r="C18" s="30">
        <f t="shared" si="28"/>
        <v>555.9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9"/>
        <v>724.5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30"/>
        <v>915.18000000000006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>
        <f>[20]объемы!$AM$37</f>
        <v>45.430000000000064</v>
      </c>
      <c r="AL18" s="16">
        <f>[21]объемы!$AN$37</f>
        <v>52.639999999999986</v>
      </c>
      <c r="AM18" s="16">
        <f>[22]объемы!$AO$37</f>
        <v>74.799999999999955</v>
      </c>
      <c r="AN18" s="16">
        <f>[23]объемы!$AP$37</f>
        <v>72.300000000000068</v>
      </c>
      <c r="AO18" s="16"/>
      <c r="AP18" s="16"/>
      <c r="AQ18" s="16">
        <f t="shared" si="8"/>
        <v>190.68000000000006</v>
      </c>
      <c r="AR18" s="27">
        <f t="shared" si="9"/>
        <v>0.26318840579710151</v>
      </c>
      <c r="AT18" s="31"/>
    </row>
    <row r="19" spans="1:46" x14ac:dyDescent="0.2">
      <c r="A19" s="5" t="s">
        <v>16</v>
      </c>
      <c r="B19" s="30">
        <f t="shared" si="27"/>
        <v>2698</v>
      </c>
      <c r="C19" s="30">
        <f t="shared" si="28"/>
        <v>1349.0000000000002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9"/>
        <v>1634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30"/>
        <v>1488.7799999999997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>
        <f>[20]объемы!$AM$33+[20]объемы!$AM$53</f>
        <v>135.23999999999995</v>
      </c>
      <c r="AL19" s="16">
        <f>[21]объемы!$AN$33+[21]объемы!$AN$53</f>
        <v>182.98000000000008</v>
      </c>
      <c r="AM19" s="16">
        <f>[22]объемы!$AO$53+[22]объемы!$AO$33</f>
        <v>174.6</v>
      </c>
      <c r="AN19" s="16">
        <f>[23]объемы!$AP$33+[23]объемы!$AP$53</f>
        <v>103.99999999999983</v>
      </c>
      <c r="AO19" s="16"/>
      <c r="AP19" s="16"/>
      <c r="AQ19" s="16">
        <f t="shared" si="8"/>
        <v>-145.22000000000025</v>
      </c>
      <c r="AR19" s="27">
        <f t="shared" si="9"/>
        <v>-8.8873929008568081E-2</v>
      </c>
      <c r="AS19" s="29"/>
      <c r="AT19" s="31"/>
    </row>
    <row r="20" spans="1:46" x14ac:dyDescent="0.2">
      <c r="A20" s="5" t="s">
        <v>17</v>
      </c>
      <c r="B20" s="30">
        <f t="shared" si="27"/>
        <v>58.599999999999994</v>
      </c>
      <c r="C20" s="30">
        <f t="shared" si="28"/>
        <v>29.299999999999997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9"/>
        <v>5.4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30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1</v>
      </c>
      <c r="AK20" s="16">
        <f>[20]объемы!$AM$57</f>
        <v>0</v>
      </c>
      <c r="AL20" s="16">
        <v>0</v>
      </c>
      <c r="AM20" s="16"/>
      <c r="AN20" s="16">
        <f>[23]объемы!$AP$57</f>
        <v>0</v>
      </c>
      <c r="AO20" s="16"/>
      <c r="AP20" s="16"/>
      <c r="AQ20" s="16">
        <f t="shared" si="8"/>
        <v>-5.4</v>
      </c>
      <c r="AR20" s="27">
        <f t="shared" si="9"/>
        <v>-1</v>
      </c>
      <c r="AT20" s="31"/>
    </row>
    <row r="21" spans="1:46" x14ac:dyDescent="0.2">
      <c r="A21" s="5" t="s">
        <v>18</v>
      </c>
      <c r="B21" s="30">
        <f t="shared" si="27"/>
        <v>432.6</v>
      </c>
      <c r="C21" s="30">
        <f t="shared" si="28"/>
        <v>216.3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9"/>
        <v>189.40000000000003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30"/>
        <v>35.700000000000003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>
        <f>[20]объемы!$AM$64</f>
        <v>8.5</v>
      </c>
      <c r="AL21" s="16">
        <f>[21]объемы!$AN$64</f>
        <v>0</v>
      </c>
      <c r="AM21" s="16">
        <f>[22]объемы!$AO$64</f>
        <v>6.2000000000000028</v>
      </c>
      <c r="AN21" s="16">
        <f>[23]объемы!$AP$64</f>
        <v>0</v>
      </c>
      <c r="AO21" s="16"/>
      <c r="AP21" s="16"/>
      <c r="AQ21" s="16">
        <f t="shared" si="8"/>
        <v>-153.70000000000005</v>
      </c>
      <c r="AR21" s="27">
        <f t="shared" si="9"/>
        <v>-0.81151003167898639</v>
      </c>
      <c r="AT21" s="31"/>
    </row>
    <row r="22" spans="1:46" x14ac:dyDescent="0.2">
      <c r="A22" s="5" t="s">
        <v>19</v>
      </c>
      <c r="B22" s="30">
        <f t="shared" si="27"/>
        <v>126</v>
      </c>
      <c r="C22" s="30">
        <f t="shared" si="28"/>
        <v>63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9"/>
        <v>696.6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30"/>
        <v>930.48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>
        <f>[20]объемы!$AM$62</f>
        <v>180.56</v>
      </c>
      <c r="AL22" s="16">
        <f>[21]объемы!$AN$62</f>
        <v>119.37</v>
      </c>
      <c r="AM22" s="16">
        <f>[22]объемы!$AO$62</f>
        <v>96.699999999999932</v>
      </c>
      <c r="AN22" s="16">
        <f>[23]объемы!$AP$62</f>
        <v>70.700000000000045</v>
      </c>
      <c r="AO22" s="16"/>
      <c r="AP22" s="16"/>
      <c r="AQ22" s="16">
        <f t="shared" si="8"/>
        <v>233.88</v>
      </c>
      <c r="AR22" s="27">
        <f t="shared" si="9"/>
        <v>0.33574504737295435</v>
      </c>
      <c r="AT22" s="31"/>
    </row>
    <row r="23" spans="1:46" x14ac:dyDescent="0.2">
      <c r="A23" s="4" t="s">
        <v>20</v>
      </c>
      <c r="B23" s="14">
        <f>SUM(B24:B29)-B26</f>
        <v>16342.399999999998</v>
      </c>
      <c r="C23" s="14">
        <f>SUM(C24:C29)-C26</f>
        <v>8171.1999999999989</v>
      </c>
      <c r="D23" s="14">
        <f t="shared" ref="D23:K23" si="31">SUM(D24:D29)-D26</f>
        <v>849.29999999999984</v>
      </c>
      <c r="E23" s="14">
        <f t="shared" si="31"/>
        <v>877.2</v>
      </c>
      <c r="F23" s="14">
        <f t="shared" si="31"/>
        <v>1076</v>
      </c>
      <c r="G23" s="14">
        <f t="shared" si="31"/>
        <v>924.00000000000011</v>
      </c>
      <c r="H23" s="14">
        <f t="shared" si="31"/>
        <v>1012.4</v>
      </c>
      <c r="I23" s="14">
        <f t="shared" si="31"/>
        <v>1099.9000000000001</v>
      </c>
      <c r="J23" s="14">
        <f t="shared" si="31"/>
        <v>762.09999999999991</v>
      </c>
      <c r="K23" s="14">
        <f t="shared" si="31"/>
        <v>701.8</v>
      </c>
      <c r="L23" s="14">
        <f t="shared" ref="L23:S23" si="32">SUM(L24:L29)-L26</f>
        <v>868.49999999999989</v>
      </c>
      <c r="M23" s="14">
        <f t="shared" si="32"/>
        <v>906.39999999999986</v>
      </c>
      <c r="N23" s="14">
        <f t="shared" si="32"/>
        <v>891.40000000000009</v>
      </c>
      <c r="O23" s="14">
        <f t="shared" si="32"/>
        <v>897.4</v>
      </c>
      <c r="P23" s="14">
        <f>SUM(P24:P29)-P26</f>
        <v>10571.9</v>
      </c>
      <c r="Q23" s="14">
        <f>SUM(Q24:Q29)-Q26</f>
        <v>8719.6</v>
      </c>
      <c r="R23" s="14">
        <f t="shared" si="32"/>
        <v>982.00000000000011</v>
      </c>
      <c r="S23" s="14">
        <f t="shared" si="32"/>
        <v>1002.9</v>
      </c>
      <c r="T23" s="14">
        <f t="shared" ref="T23:Z23" si="33">SUM(T24:T29)-T26</f>
        <v>1120.4000000000003</v>
      </c>
      <c r="U23" s="14">
        <f t="shared" si="33"/>
        <v>733.36</v>
      </c>
      <c r="V23" s="14">
        <f t="shared" si="33"/>
        <v>893.44000000000017</v>
      </c>
      <c r="W23" s="14">
        <f t="shared" si="33"/>
        <v>845</v>
      </c>
      <c r="X23" s="14">
        <f t="shared" si="33"/>
        <v>774.40000000000009</v>
      </c>
      <c r="Y23" s="14">
        <f t="shared" si="33"/>
        <v>814.1999999999997</v>
      </c>
      <c r="Z23" s="14">
        <f t="shared" si="33"/>
        <v>919.99999999999989</v>
      </c>
      <c r="AA23" s="14">
        <f t="shared" ref="AA23:AF23" si="34">SUM(AA24:AA29)-AA26</f>
        <v>633.90000000000032</v>
      </c>
      <c r="AB23" s="14">
        <f t="shared" si="34"/>
        <v>947.7</v>
      </c>
      <c r="AC23" s="14">
        <f t="shared" si="34"/>
        <v>904.59999999999991</v>
      </c>
      <c r="AD23" s="14">
        <f>SUM(AD24:AD29)-AD26</f>
        <v>9784.23</v>
      </c>
      <c r="AE23" s="14">
        <f t="shared" si="34"/>
        <v>989.80000000000018</v>
      </c>
      <c r="AF23" s="14">
        <f t="shared" si="34"/>
        <v>940.03000000000009</v>
      </c>
      <c r="AG23" s="14">
        <f t="shared" ref="AG23:AP23" si="35">SUM(AG24:AG29)-AG26</f>
        <v>1034.6000000000001</v>
      </c>
      <c r="AH23" s="14">
        <f>SUM(AH24:AH29)-AH26</f>
        <v>983.70100000000002</v>
      </c>
      <c r="AI23" s="14">
        <f t="shared" si="35"/>
        <v>1157.0990000000002</v>
      </c>
      <c r="AJ23" s="14">
        <f t="shared" si="35"/>
        <v>915.49000000000012</v>
      </c>
      <c r="AK23" s="14">
        <f t="shared" si="35"/>
        <v>940.83</v>
      </c>
      <c r="AL23" s="14">
        <f t="shared" si="35"/>
        <v>1082.98</v>
      </c>
      <c r="AM23" s="14">
        <f t="shared" si="35"/>
        <v>853.50000000000011</v>
      </c>
      <c r="AN23" s="14">
        <f>SUM(AN24:AN29)-AN26</f>
        <v>886.20000000000016</v>
      </c>
      <c r="AO23" s="14">
        <f t="shared" si="35"/>
        <v>0</v>
      </c>
      <c r="AP23" s="14">
        <f t="shared" si="35"/>
        <v>0</v>
      </c>
      <c r="AQ23" s="14">
        <f t="shared" si="8"/>
        <v>1064.6299999999992</v>
      </c>
      <c r="AR23" s="26">
        <f t="shared" si="9"/>
        <v>0.12209619707326014</v>
      </c>
      <c r="AT23" s="31"/>
    </row>
    <row r="24" spans="1:46" x14ac:dyDescent="0.2">
      <c r="A24" s="5" t="s">
        <v>21</v>
      </c>
      <c r="B24" s="30">
        <f t="shared" ref="B24:B29" si="36">SUM(C24:L24)</f>
        <v>13087.4</v>
      </c>
      <c r="C24" s="30">
        <f t="shared" ref="C24:C29" si="37">SUM(D24:L24)</f>
        <v>6543.7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8">SUM(R24:AA24)</f>
        <v>7064.3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9">SUM(AE24:AP24)</f>
        <v>7930.4000000000005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>
        <f>[20]объемы!$AM$25+[20]объемы!$AM$45</f>
        <v>746.81999999999994</v>
      </c>
      <c r="AL24" s="16">
        <f>[21]объемы!$AN$25+[21]объемы!$AN$45</f>
        <v>902.91000000000008</v>
      </c>
      <c r="AM24" s="16">
        <f>[22]объемы!$AO$45+[22]объемы!$AO$25</f>
        <v>644.80000000000018</v>
      </c>
      <c r="AN24" s="16">
        <f>[23]объемы!$AP$25+[23]объемы!$AP$45</f>
        <v>705.30000000000018</v>
      </c>
      <c r="AO24" s="16"/>
      <c r="AP24" s="16"/>
      <c r="AQ24" s="16">
        <f t="shared" si="8"/>
        <v>866.10000000000036</v>
      </c>
      <c r="AR24" s="27">
        <f t="shared" si="9"/>
        <v>0.12260238098608502</v>
      </c>
      <c r="AT24" s="31"/>
    </row>
    <row r="25" spans="1:46" x14ac:dyDescent="0.2">
      <c r="A25" s="5" t="s">
        <v>22</v>
      </c>
      <c r="B25" s="30">
        <f t="shared" si="36"/>
        <v>1090</v>
      </c>
      <c r="C25" s="30">
        <f t="shared" si="37"/>
        <v>545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8"/>
        <v>385.5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9"/>
        <v>535.6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>
        <f>[20]объемы!$AM$43</f>
        <v>48.400000000000034</v>
      </c>
      <c r="AL25" s="16">
        <f>[21]объемы!$AN$43</f>
        <v>64.599999999999966</v>
      </c>
      <c r="AM25" s="16">
        <f>[22]объемы!$AO$43</f>
        <v>56.600000000000023</v>
      </c>
      <c r="AN25" s="16">
        <f>[23]объемы!$AP$43</f>
        <v>48.600000000000023</v>
      </c>
      <c r="AO25" s="16"/>
      <c r="AP25" s="16"/>
      <c r="AQ25" s="16">
        <f t="shared" si="8"/>
        <v>150.10000000000002</v>
      </c>
      <c r="AR25" s="27">
        <f t="shared" si="9"/>
        <v>0.38936446173800265</v>
      </c>
      <c r="AT25" s="31"/>
    </row>
    <row r="26" spans="1:46" x14ac:dyDescent="0.2">
      <c r="A26" s="8" t="s">
        <v>23</v>
      </c>
      <c r="B26" s="30">
        <f t="shared" si="36"/>
        <v>1974.8000000000002</v>
      </c>
      <c r="C26" s="30">
        <f t="shared" si="37"/>
        <v>987.40000000000009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8"/>
        <v>700.6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9"/>
        <v>973.7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>
        <f>[20]объемы!$AM$83</f>
        <v>87.899999999999977</v>
      </c>
      <c r="AL26" s="15">
        <f>[21]объемы!$AN$83</f>
        <v>117.60000000000002</v>
      </c>
      <c r="AM26" s="15">
        <f>[22]объемы!$AO$83</f>
        <v>102.79999999999995</v>
      </c>
      <c r="AN26" s="15">
        <f>[23]объемы!$AP$83</f>
        <v>88.300000000000068</v>
      </c>
      <c r="AO26" s="15"/>
      <c r="AP26" s="15"/>
      <c r="AQ26" s="16">
        <f t="shared" si="8"/>
        <v>273.10000000000002</v>
      </c>
      <c r="AR26" s="27">
        <f t="shared" si="9"/>
        <v>0.38980873536968313</v>
      </c>
      <c r="AT26" s="31"/>
    </row>
    <row r="27" spans="1:46" x14ac:dyDescent="0.2">
      <c r="A27" s="5" t="s">
        <v>24</v>
      </c>
      <c r="B27" s="30">
        <f t="shared" si="36"/>
        <v>1660.8</v>
      </c>
      <c r="C27" s="30">
        <f t="shared" si="37"/>
        <v>830.4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8"/>
        <v>876.9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9"/>
        <v>847.31999999999994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>
        <f>[20]объемы!$AM$39</f>
        <v>88.980000000000032</v>
      </c>
      <c r="AL27" s="16">
        <f>[21]объемы!$AN$39</f>
        <v>75.720000000000041</v>
      </c>
      <c r="AM27" s="16">
        <f>[22]объемы!$AO$39</f>
        <v>97.499999999999957</v>
      </c>
      <c r="AN27" s="16">
        <f>[23]объемы!$AP$39</f>
        <v>72.399999999999977</v>
      </c>
      <c r="AO27" s="16"/>
      <c r="AP27" s="16"/>
      <c r="AQ27" s="16">
        <f t="shared" si="8"/>
        <v>-29.580000000000041</v>
      </c>
      <c r="AR27" s="27">
        <f t="shared" si="9"/>
        <v>-3.3732466643859094E-2</v>
      </c>
      <c r="AT27" s="37"/>
    </row>
    <row r="28" spans="1:46" x14ac:dyDescent="0.2">
      <c r="A28" s="5" t="s">
        <v>25</v>
      </c>
      <c r="B28" s="30">
        <f t="shared" si="36"/>
        <v>307.60000000000008</v>
      </c>
      <c r="C28" s="30">
        <f t="shared" si="37"/>
        <v>153.79999999999998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8"/>
        <v>232.40000000000003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9"/>
        <v>238.09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>
        <f>[20]объемы!$AM$49</f>
        <v>16.340000000000011</v>
      </c>
      <c r="AL28" s="16">
        <f>[21]объемы!$AN$49</f>
        <v>11.339999999999996</v>
      </c>
      <c r="AM28" s="16">
        <f>[22]объемы!$AO$49</f>
        <v>11.800000000000004</v>
      </c>
      <c r="AN28" s="16">
        <f>[23]объемы!$AP$49</f>
        <v>14.900000000000006</v>
      </c>
      <c r="AO28" s="16"/>
      <c r="AP28" s="16"/>
      <c r="AQ28" s="16">
        <f t="shared" si="8"/>
        <v>5.6899999999999693</v>
      </c>
      <c r="AR28" s="27">
        <f t="shared" si="9"/>
        <v>2.4483648881239106E-2</v>
      </c>
      <c r="AT28" s="31"/>
    </row>
    <row r="29" spans="1:46" x14ac:dyDescent="0.2">
      <c r="A29" s="5" t="s">
        <v>26</v>
      </c>
      <c r="B29" s="30">
        <f t="shared" si="36"/>
        <v>196.60000000000002</v>
      </c>
      <c r="C29" s="30">
        <f t="shared" si="37"/>
        <v>98.3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197.90000000000003</v>
      </c>
      <c r="Q29" s="30">
        <f t="shared" si="38"/>
        <v>160.50000000000003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24.2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9"/>
        <v>232.82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>
        <f>[20]объемы!$AM$67+[20]объемы!$AM$69+[20]объемы!$AM$74</f>
        <v>40.29</v>
      </c>
      <c r="AL29" s="16">
        <f>[21]объемы!$AN$67+[21]объемы!$AN$69+[21]объемы!$AN$74</f>
        <v>28.409999999999997</v>
      </c>
      <c r="AM29" s="16">
        <f>[22]объемы!$AO$74+[22]объемы!$AO$69+[22]объемы!$AO$67</f>
        <v>42.8</v>
      </c>
      <c r="AN29" s="16">
        <f>[23]объемы!$AP$69+[23]объемы!$AP$74</f>
        <v>45.000000000000007</v>
      </c>
      <c r="AO29" s="16"/>
      <c r="AP29" s="16"/>
      <c r="AQ29" s="16">
        <f t="shared" si="8"/>
        <v>72.319999999999965</v>
      </c>
      <c r="AR29" s="27">
        <f t="shared" si="9"/>
        <v>0.45059190031152618</v>
      </c>
      <c r="AT29" s="31"/>
    </row>
    <row r="30" spans="1:46" x14ac:dyDescent="0.2">
      <c r="A30" s="4" t="s">
        <v>27</v>
      </c>
      <c r="B30" s="14">
        <f>B31</f>
        <v>7630.5999999999995</v>
      </c>
      <c r="C30" s="14">
        <f>C31</f>
        <v>3815.2999999999997</v>
      </c>
      <c r="D30" s="14">
        <f t="shared" ref="D30:O30" si="40">D31</f>
        <v>348.4</v>
      </c>
      <c r="E30" s="14">
        <f t="shared" si="40"/>
        <v>407.5</v>
      </c>
      <c r="F30" s="14">
        <f t="shared" si="40"/>
        <v>471.5</v>
      </c>
      <c r="G30" s="14">
        <f t="shared" si="40"/>
        <v>489.9</v>
      </c>
      <c r="H30" s="14">
        <f t="shared" si="40"/>
        <v>443.4</v>
      </c>
      <c r="I30" s="14">
        <f t="shared" si="40"/>
        <v>462.70000000000005</v>
      </c>
      <c r="J30" s="14">
        <f t="shared" si="40"/>
        <v>405</v>
      </c>
      <c r="K30" s="14">
        <f t="shared" si="40"/>
        <v>393.4</v>
      </c>
      <c r="L30" s="14">
        <f t="shared" si="40"/>
        <v>393.5</v>
      </c>
      <c r="M30" s="14">
        <f t="shared" si="40"/>
        <v>382.4</v>
      </c>
      <c r="N30" s="14">
        <f t="shared" si="40"/>
        <v>448.70000000000005</v>
      </c>
      <c r="O30" s="14">
        <f t="shared" si="40"/>
        <v>440.8</v>
      </c>
      <c r="P30" s="14">
        <f>P31</f>
        <v>4822.8547819999994</v>
      </c>
      <c r="Q30" s="14">
        <f>Q31</f>
        <v>4005.2547819999991</v>
      </c>
      <c r="R30" s="14">
        <f t="shared" ref="R30:AC30" si="41">R31</f>
        <v>394.354782</v>
      </c>
      <c r="S30" s="14">
        <f t="shared" si="41"/>
        <v>392.6</v>
      </c>
      <c r="T30" s="14">
        <f t="shared" si="41"/>
        <v>446.5</v>
      </c>
      <c r="U30" s="14">
        <f t="shared" si="41"/>
        <v>424.19999999999993</v>
      </c>
      <c r="V30" s="14">
        <f t="shared" si="41"/>
        <v>434.5</v>
      </c>
      <c r="W30" s="14">
        <f t="shared" si="41"/>
        <v>409.60000000000014</v>
      </c>
      <c r="X30" s="14">
        <f t="shared" si="41"/>
        <v>369.89999999999981</v>
      </c>
      <c r="Y30" s="14">
        <f t="shared" si="41"/>
        <v>368.79999999999995</v>
      </c>
      <c r="Z30" s="14">
        <f t="shared" si="41"/>
        <v>351.00000000000011</v>
      </c>
      <c r="AA30" s="14">
        <f>AA31</f>
        <v>413.79999999999984</v>
      </c>
      <c r="AB30" s="14">
        <f t="shared" si="41"/>
        <v>382.20000000000005</v>
      </c>
      <c r="AC30" s="14">
        <f t="shared" si="41"/>
        <v>435.4</v>
      </c>
      <c r="AD30" s="14">
        <f>AD31</f>
        <v>4566.3999999999996</v>
      </c>
      <c r="AE30" s="14">
        <f t="shared" ref="AE30:AP30" si="42">AE31</f>
        <v>360.1</v>
      </c>
      <c r="AF30" s="14">
        <f t="shared" si="42"/>
        <v>476</v>
      </c>
      <c r="AG30" s="14">
        <f t="shared" si="42"/>
        <v>470.59999999999991</v>
      </c>
      <c r="AH30" s="14">
        <f t="shared" si="42"/>
        <v>532.1</v>
      </c>
      <c r="AI30" s="14">
        <f t="shared" si="42"/>
        <v>546</v>
      </c>
      <c r="AJ30" s="14">
        <f t="shared" si="42"/>
        <v>483.70999999999981</v>
      </c>
      <c r="AK30" s="14">
        <f t="shared" si="42"/>
        <v>447.5200000000001</v>
      </c>
      <c r="AL30" s="14">
        <f t="shared" si="42"/>
        <v>436.47</v>
      </c>
      <c r="AM30" s="14">
        <f t="shared" si="42"/>
        <v>380.70000000000005</v>
      </c>
      <c r="AN30" s="14">
        <f>AN31</f>
        <v>433.20000000000005</v>
      </c>
      <c r="AO30" s="14">
        <f t="shared" si="42"/>
        <v>0</v>
      </c>
      <c r="AP30" s="14">
        <f t="shared" si="42"/>
        <v>0</v>
      </c>
      <c r="AQ30" s="14">
        <f t="shared" si="8"/>
        <v>561.14521800000057</v>
      </c>
      <c r="AR30" s="26">
        <f t="shared" si="9"/>
        <v>0.1401022528009557</v>
      </c>
      <c r="AT30" s="31"/>
    </row>
    <row r="31" spans="1:46" x14ac:dyDescent="0.2">
      <c r="A31" s="5" t="s">
        <v>27</v>
      </c>
      <c r="B31" s="16">
        <f>SUM(B32:B33)</f>
        <v>7630.5999999999995</v>
      </c>
      <c r="C31" s="16">
        <f>SUM(C32:C33)</f>
        <v>3815.2999999999997</v>
      </c>
      <c r="D31" s="16">
        <f>SUM(D32:D33)</f>
        <v>348.4</v>
      </c>
      <c r="E31" s="16">
        <f t="shared" ref="E31:N31" si="43">SUM(E32:E33)</f>
        <v>407.5</v>
      </c>
      <c r="F31" s="16">
        <f t="shared" si="43"/>
        <v>471.5</v>
      </c>
      <c r="G31" s="16">
        <f t="shared" si="43"/>
        <v>489.9</v>
      </c>
      <c r="H31" s="16">
        <f t="shared" si="43"/>
        <v>443.4</v>
      </c>
      <c r="I31" s="16">
        <f t="shared" si="43"/>
        <v>462.70000000000005</v>
      </c>
      <c r="J31" s="16">
        <f t="shared" si="43"/>
        <v>405</v>
      </c>
      <c r="K31" s="16">
        <f t="shared" si="43"/>
        <v>393.4</v>
      </c>
      <c r="L31" s="16">
        <f t="shared" si="43"/>
        <v>393.5</v>
      </c>
      <c r="M31" s="16">
        <f t="shared" si="43"/>
        <v>382.4</v>
      </c>
      <c r="N31" s="16">
        <f t="shared" si="43"/>
        <v>448.70000000000005</v>
      </c>
      <c r="O31" s="16">
        <f>SUM(O32:O33)</f>
        <v>440.8</v>
      </c>
      <c r="P31" s="16">
        <f>SUM(P32:P33)</f>
        <v>4822.8547819999994</v>
      </c>
      <c r="Q31" s="16">
        <f>SUM(Q32:Q33)</f>
        <v>4005.2547819999991</v>
      </c>
      <c r="R31" s="16">
        <f>SUM(R32:R33)</f>
        <v>394.354782</v>
      </c>
      <c r="S31" s="16">
        <f>SUM(S32:S33)</f>
        <v>392.6</v>
      </c>
      <c r="T31" s="16">
        <f t="shared" ref="T31:AB31" si="44">SUM(T32:T33)</f>
        <v>446.5</v>
      </c>
      <c r="U31" s="16">
        <f t="shared" si="44"/>
        <v>424.19999999999993</v>
      </c>
      <c r="V31" s="16">
        <f t="shared" si="44"/>
        <v>434.5</v>
      </c>
      <c r="W31" s="16">
        <f t="shared" si="44"/>
        <v>409.60000000000014</v>
      </c>
      <c r="X31" s="16">
        <f t="shared" si="44"/>
        <v>369.89999999999981</v>
      </c>
      <c r="Y31" s="16">
        <f t="shared" si="44"/>
        <v>368.79999999999995</v>
      </c>
      <c r="Z31" s="16">
        <f t="shared" si="44"/>
        <v>351.00000000000011</v>
      </c>
      <c r="AA31" s="16">
        <f t="shared" si="44"/>
        <v>413.79999999999984</v>
      </c>
      <c r="AB31" s="16">
        <f t="shared" si="44"/>
        <v>382.20000000000005</v>
      </c>
      <c r="AC31" s="16">
        <f>SUM(AC32:AC33)</f>
        <v>435.4</v>
      </c>
      <c r="AD31" s="16">
        <f>SUM(AD32:AD33)</f>
        <v>4566.3999999999996</v>
      </c>
      <c r="AE31" s="16">
        <f>SUM(AE32:AE33)</f>
        <v>360.1</v>
      </c>
      <c r="AF31" s="16">
        <f>SUM(AF32:AF33)</f>
        <v>476</v>
      </c>
      <c r="AG31" s="16">
        <f t="shared" ref="AG31:AO31" si="45">SUM(AG32:AG33)</f>
        <v>470.59999999999991</v>
      </c>
      <c r="AH31" s="16">
        <f>SUM(AH32:AH33)</f>
        <v>532.1</v>
      </c>
      <c r="AI31" s="16">
        <f t="shared" si="45"/>
        <v>546</v>
      </c>
      <c r="AJ31" s="16">
        <f t="shared" si="45"/>
        <v>483.70999999999981</v>
      </c>
      <c r="AK31" s="16">
        <f t="shared" si="45"/>
        <v>447.5200000000001</v>
      </c>
      <c r="AL31" s="16">
        <f t="shared" si="45"/>
        <v>436.47</v>
      </c>
      <c r="AM31" s="16">
        <f t="shared" si="45"/>
        <v>380.70000000000005</v>
      </c>
      <c r="AN31" s="16">
        <f t="shared" si="45"/>
        <v>433.20000000000005</v>
      </c>
      <c r="AO31" s="16">
        <f t="shared" si="45"/>
        <v>0</v>
      </c>
      <c r="AP31" s="16">
        <f>SUM(AP32:AP33)</f>
        <v>0</v>
      </c>
      <c r="AQ31" s="16">
        <f t="shared" si="8"/>
        <v>561.14521800000057</v>
      </c>
      <c r="AR31" s="27">
        <f t="shared" si="9"/>
        <v>0.1401022528009557</v>
      </c>
      <c r="AT31" s="31"/>
    </row>
    <row r="32" spans="1:46" x14ac:dyDescent="0.2">
      <c r="A32" s="6" t="s">
        <v>28</v>
      </c>
      <c r="B32" s="15">
        <f t="shared" ref="B32:B33" si="46">SUM(C32:L32)</f>
        <v>6130.4</v>
      </c>
      <c r="C32" s="15">
        <f t="shared" ref="C32:C33" si="47">SUM(D32:L32)</f>
        <v>3065.2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8">SUM(R32:AC32)</f>
        <v>3907.3999999999996</v>
      </c>
      <c r="Q32" s="15">
        <f t="shared" ref="Q32:Q33" si="49">SUM(R32:AA32)</f>
        <v>3241.8999999999992</v>
      </c>
      <c r="R32" s="15">
        <v>327</v>
      </c>
      <c r="S32" s="15">
        <v>328.8</v>
      </c>
      <c r="T32" s="15">
        <v>377.2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50">SUM(AE32:AP32)</f>
        <v>3764.4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>
        <f>[20]объемы!$AM$30+[20]объемы!$AM$31</f>
        <v>349.42000000000007</v>
      </c>
      <c r="AL32" s="15">
        <f>[21]объемы!$AN$30+[21]объемы!$AN$31</f>
        <v>359.17000000000007</v>
      </c>
      <c r="AM32" s="15">
        <f>[22]объемы!$AO$30+[22]объемы!$AO$31</f>
        <v>314.90000000000009</v>
      </c>
      <c r="AN32" s="15">
        <f>[23]объемы!$AP$30+[23]объемы!$AP$31</f>
        <v>349.5</v>
      </c>
      <c r="AO32" s="15"/>
      <c r="AP32" s="15"/>
      <c r="AQ32" s="16">
        <f t="shared" si="8"/>
        <v>522.50000000000091</v>
      </c>
      <c r="AR32" s="27">
        <f t="shared" si="9"/>
        <v>0.1611709182886582</v>
      </c>
      <c r="AT32" s="31"/>
    </row>
    <row r="33" spans="1:46" x14ac:dyDescent="0.2">
      <c r="A33" s="6" t="s">
        <v>29</v>
      </c>
      <c r="B33" s="15">
        <f t="shared" si="46"/>
        <v>1500.2</v>
      </c>
      <c r="C33" s="15">
        <f t="shared" si="47"/>
        <v>750.1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8"/>
        <v>915.45478200000002</v>
      </c>
      <c r="Q33" s="15">
        <f t="shared" si="49"/>
        <v>763.354782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50"/>
        <v>802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>
        <f>[20]объемы!$AM$32</f>
        <v>98.100000000000023</v>
      </c>
      <c r="AL33" s="15">
        <f>[21]объемы!$AN$32</f>
        <v>77.299999999999955</v>
      </c>
      <c r="AM33" s="15">
        <f>[22]объемы!$AO$32</f>
        <v>65.799999999999955</v>
      </c>
      <c r="AN33" s="15">
        <f>[23]объемы!$AP$32</f>
        <v>83.700000000000045</v>
      </c>
      <c r="AO33" s="15"/>
      <c r="AP33" s="15"/>
      <c r="AQ33" s="16">
        <f t="shared" si="8"/>
        <v>38.645218</v>
      </c>
      <c r="AR33" s="27">
        <f t="shared" si="9"/>
        <v>5.0625500633858608E-2</v>
      </c>
      <c r="AT33" s="31"/>
    </row>
    <row r="34" spans="1:46" x14ac:dyDescent="0.2">
      <c r="A34" s="10" t="s">
        <v>30</v>
      </c>
      <c r="B34" s="16">
        <f>SUM(B35:B36)</f>
        <v>930.80000000000007</v>
      </c>
      <c r="C34" s="16">
        <f>SUM(C35:C36)</f>
        <v>465.4</v>
      </c>
      <c r="D34" s="16">
        <f>SUM(D35:D36)</f>
        <v>41.7</v>
      </c>
      <c r="E34" s="16">
        <f t="shared" ref="E34:O34" si="51">SUM(E35:E36)</f>
        <v>47.3</v>
      </c>
      <c r="F34" s="16">
        <f t="shared" si="51"/>
        <v>60.2</v>
      </c>
      <c r="G34" s="16">
        <f t="shared" si="51"/>
        <v>59.7</v>
      </c>
      <c r="H34" s="16">
        <f t="shared" si="51"/>
        <v>53.1</v>
      </c>
      <c r="I34" s="16">
        <f t="shared" si="51"/>
        <v>57.3</v>
      </c>
      <c r="J34" s="16">
        <f t="shared" si="51"/>
        <v>50.099999999999994</v>
      </c>
      <c r="K34" s="16">
        <f t="shared" si="51"/>
        <v>49.5</v>
      </c>
      <c r="L34" s="16">
        <f t="shared" si="51"/>
        <v>46.5</v>
      </c>
      <c r="M34" s="16">
        <f t="shared" si="51"/>
        <v>51.400000000000006</v>
      </c>
      <c r="N34" s="16">
        <f t="shared" si="51"/>
        <v>50.7</v>
      </c>
      <c r="O34" s="16">
        <f t="shared" si="51"/>
        <v>56.2</v>
      </c>
      <c r="P34" s="16">
        <f>SUM(P35:P36)</f>
        <v>610.60000000000014</v>
      </c>
      <c r="Q34" s="16">
        <f>SUM(Q35:Q36)</f>
        <v>508.00000000000006</v>
      </c>
      <c r="R34" s="16">
        <f>SUM(R35:R36)</f>
        <v>48.3</v>
      </c>
      <c r="S34" s="16">
        <f>SUM(S35:S36)</f>
        <v>52.2</v>
      </c>
      <c r="T34" s="16">
        <f t="shared" ref="T34:AC34" si="52">SUM(T35:T36)</f>
        <v>58.7</v>
      </c>
      <c r="U34" s="16">
        <f t="shared" si="52"/>
        <v>55.499999999999993</v>
      </c>
      <c r="V34" s="16">
        <f t="shared" si="52"/>
        <v>54.800000000000011</v>
      </c>
      <c r="W34" s="16">
        <f t="shared" si="52"/>
        <v>51.899999999999991</v>
      </c>
      <c r="X34" s="16">
        <f t="shared" si="52"/>
        <v>47.2</v>
      </c>
      <c r="Y34" s="16">
        <f t="shared" si="52"/>
        <v>46.899999999999991</v>
      </c>
      <c r="Z34" s="16">
        <f t="shared" si="52"/>
        <v>43.200000000000017</v>
      </c>
      <c r="AA34" s="16">
        <f t="shared" si="52"/>
        <v>49.299999999999983</v>
      </c>
      <c r="AB34" s="16">
        <f t="shared" si="52"/>
        <v>47.400000000000034</v>
      </c>
      <c r="AC34" s="16">
        <f t="shared" si="52"/>
        <v>55.199999999999974</v>
      </c>
      <c r="AD34" s="16">
        <f>SUM(AD35:AD36)</f>
        <v>544</v>
      </c>
      <c r="AE34" s="16">
        <f>SUM(AE35:AE36)</f>
        <v>48.7</v>
      </c>
      <c r="AF34" s="16">
        <f>SUM(AF35:AF36)</f>
        <v>58.900000000000006</v>
      </c>
      <c r="AG34" s="16">
        <f t="shared" ref="AG34:AP34" si="53">SUM(AG35:AG36)</f>
        <v>59.5</v>
      </c>
      <c r="AH34" s="16">
        <f>SUM(AH35:AH36)</f>
        <v>65.769999999999982</v>
      </c>
      <c r="AI34" s="16">
        <f t="shared" si="53"/>
        <v>59.730000000000004</v>
      </c>
      <c r="AJ34" s="16">
        <f t="shared" si="53"/>
        <v>60.660000000000011</v>
      </c>
      <c r="AK34" s="16">
        <f t="shared" si="53"/>
        <v>54.759999999999991</v>
      </c>
      <c r="AL34" s="16">
        <f t="shared" si="53"/>
        <v>47.379999999999981</v>
      </c>
      <c r="AM34" s="16">
        <f t="shared" si="53"/>
        <v>42.100000000000037</v>
      </c>
      <c r="AN34" s="16">
        <f t="shared" si="53"/>
        <v>46.500000000000014</v>
      </c>
      <c r="AO34" s="16">
        <f t="shared" si="53"/>
        <v>0</v>
      </c>
      <c r="AP34" s="16">
        <f t="shared" si="53"/>
        <v>0</v>
      </c>
      <c r="AQ34" s="16">
        <f t="shared" si="8"/>
        <v>35.999999999999943</v>
      </c>
      <c r="AR34" s="27">
        <f t="shared" si="9"/>
        <v>7.0866141732283339E-2</v>
      </c>
      <c r="AT34" s="31"/>
    </row>
    <row r="35" spans="1:46" x14ac:dyDescent="0.2">
      <c r="A35" s="6" t="s">
        <v>31</v>
      </c>
      <c r="B35" s="15">
        <f t="shared" ref="B35:B36" si="54">SUM(C35:L35)</f>
        <v>653.80000000000007</v>
      </c>
      <c r="C35" s="15">
        <f t="shared" ref="C35:C36" si="55">SUM(D35:L35)</f>
        <v>326.89999999999998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8"/>
        <v>443.90000000000009</v>
      </c>
      <c r="Q35" s="15">
        <f t="shared" ref="Q35:Q36" si="56">SUM(R35:AA35)</f>
        <v>369.80000000000007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7">SUM(AE35:AP35)</f>
        <v>383.20000000000005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>
        <f>[20]объемы!$AM$79+[20]объемы!$AM$80</f>
        <v>35.559999999999988</v>
      </c>
      <c r="AL35" s="15">
        <f>[21]объемы!$AN$79+[21]объемы!$AN$80</f>
        <v>31.379999999999995</v>
      </c>
      <c r="AM35" s="15">
        <f>[22]объемы!$AO$79+[22]объемы!$AO$80</f>
        <v>29.90000000000002</v>
      </c>
      <c r="AN35" s="15">
        <f>[23]объемы!$AP$79+[23]объемы!$AP$80</f>
        <v>33.600000000000009</v>
      </c>
      <c r="AO35" s="15"/>
      <c r="AP35" s="15"/>
      <c r="AQ35" s="16">
        <f t="shared" si="8"/>
        <v>13.399999999999977</v>
      </c>
      <c r="AR35" s="27">
        <f t="shared" si="9"/>
        <v>3.6235803136830648E-2</v>
      </c>
      <c r="AT35" s="31"/>
    </row>
    <row r="36" spans="1:46" x14ac:dyDescent="0.2">
      <c r="A36" s="6" t="s">
        <v>32</v>
      </c>
      <c r="B36" s="15">
        <f t="shared" si="54"/>
        <v>277</v>
      </c>
      <c r="C36" s="15">
        <f t="shared" si="55"/>
        <v>138.5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8"/>
        <v>166.7</v>
      </c>
      <c r="Q36" s="15">
        <f t="shared" si="56"/>
        <v>138.19999999999999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7"/>
        <v>160.80000000000001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>
        <f>[20]объемы!$AM$81</f>
        <v>19.200000000000003</v>
      </c>
      <c r="AL36" s="15">
        <f>[21]объемы!$AN$81</f>
        <v>15.999999999999986</v>
      </c>
      <c r="AM36" s="15">
        <f>[22]объемы!$AO$81</f>
        <v>12.200000000000017</v>
      </c>
      <c r="AN36" s="15">
        <f>[23]объемы!$AP$81</f>
        <v>12.900000000000006</v>
      </c>
      <c r="AO36" s="15"/>
      <c r="AP36" s="15"/>
      <c r="AQ36" s="16">
        <f t="shared" si="8"/>
        <v>22.600000000000023</v>
      </c>
      <c r="AR36" s="27">
        <f t="shared" si="9"/>
        <v>0.16353111432706241</v>
      </c>
      <c r="AT36" s="35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0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2014-11-14T13:16:10Z</dcterms:modified>
</cp:coreProperties>
</file>