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65" windowWidth="25230" windowHeight="622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Q35" i="1" l="1"/>
  <c r="Q36" i="1"/>
  <c r="AJ10" i="1" l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AI29" i="1" l="1"/>
  <c r="AI36" i="1"/>
  <c r="AI35" i="1"/>
  <c r="AI33" i="1"/>
  <c r="AI32" i="1"/>
  <c r="AI26" i="1"/>
  <c r="AI28" i="1"/>
  <c r="AI27" i="1"/>
  <c r="AI25" i="1"/>
  <c r="AI24" i="1"/>
  <c r="AI22" i="1"/>
  <c r="AI21" i="1"/>
  <c r="AI20" i="1"/>
  <c r="AI19" i="1"/>
  <c r="AI18" i="1"/>
  <c r="AI17" i="1"/>
  <c r="AI16" i="1"/>
  <c r="AI14" i="1"/>
  <c r="AI13" i="1"/>
  <c r="AI11" i="1"/>
  <c r="AI12" i="1"/>
  <c r="AI9" i="1"/>
  <c r="AI8" i="1"/>
  <c r="B36" i="1"/>
  <c r="B35" i="1"/>
  <c r="B33" i="1"/>
  <c r="B32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4" i="1"/>
  <c r="B13" i="1"/>
  <c r="B12" i="1"/>
  <c r="B11" i="1"/>
  <c r="C9" i="1"/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C8" i="1"/>
  <c r="B8" i="1" l="1"/>
  <c r="B9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7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K6" i="1" l="1"/>
  <c r="AK5" i="1" s="1"/>
  <c r="AG6" i="1"/>
  <c r="AG5" i="1" s="1"/>
  <c r="AF6" i="1"/>
  <c r="AF5" i="1" s="1"/>
  <c r="G6" i="1"/>
  <c r="G5" i="1" s="1"/>
  <c r="H6" i="1"/>
  <c r="H5" i="1" s="1"/>
  <c r="M6" i="1"/>
  <c r="M5" i="1" s="1"/>
  <c r="AI6" i="1"/>
  <c r="AI5" i="1" s="1"/>
  <c r="O5" i="1"/>
  <c r="AH6" i="1"/>
  <c r="AH5" i="1" s="1"/>
  <c r="AE30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L6" i="1"/>
  <c r="L5" i="1" s="1"/>
  <c r="F6" i="1"/>
  <c r="F5" i="1" s="1"/>
  <c r="I6" i="1"/>
  <c r="K6" i="1"/>
  <c r="K5" i="1" s="1"/>
  <c r="I5" i="1"/>
  <c r="J6" i="1"/>
  <c r="J5" i="1" s="1"/>
  <c r="N6" i="1"/>
  <c r="N5" i="1" s="1"/>
  <c r="X5" i="1"/>
  <c r="P6" i="1"/>
  <c r="P5" i="1" s="1"/>
  <c r="B6" i="1"/>
  <c r="B5" i="1" s="1"/>
  <c r="E5" i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<sst xmlns="http://schemas.openxmlformats.org/spreadsheetml/2006/main" count="76" uniqueCount="51">
  <si>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</si>
  <si>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</si>
  <si>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</si>
  <si>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</si>
  <si>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</si>
  <si>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</si>
  <si>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</si>
  <si>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</si>
  <si>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</si>
  <si>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</si>
  <si>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</si>
  <si>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</si>
  <si>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</si>
  <si>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</si>
  <si>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</si>
  <si>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NCSP Group Cargo Turnover in January-June 2014 (thsd.tonnes)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</si>
  <si>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</si>
  <si>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</si>
  <si>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</si>
  <si>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</si>
  <si>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</si>
  <si>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</si>
  <si>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</si>
  <si>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</si>
  <si>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</si>
  <si>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</si>
  <si>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</si>
  <si>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</si>
  <si>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</si>
  <si>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</si>
  <si>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</si>
  <si>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</si>
  <si>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</si>
  <si>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</si>
  <si>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</si>
  <si>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</si>
  <si>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</si>
  <si>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</si>
  <si>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</si>
  <si>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</si>
  <si>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</si>
  <si>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</si>
  <si>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</si>
  <si>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</si>
  <si>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</si>
  <si>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</si>
  <si>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</si>
  <si>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</si>
  <si>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Jan-June 2012</t>
  </si>
  <si>
    <t>Jan-June 2013</t>
  </si>
  <si>
    <t>January-June 2014/2013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</si>
</sst>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177" fontId="5" fillId="0" borderId="0" xfId="0" applyNumberFormat="1" applyFont="1"/>
    <xf numFmtId="43" fontId="0" fillId="0" borderId="0" xfId="907" applyFont="1"/>
    <xf numFmtId="177" fontId="0" fillId="0" borderId="22" xfId="907" applyNumberFormat="1" applyFont="1" applyFill="1" applyBorder="1" applyAlignment="1">
      <alignment horizontal="center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84;&#1072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K8">
            <v>2944.0699999999997</v>
          </cell>
        </row>
        <row r="9">
          <cell r="AK9">
            <v>4010.6699999999983</v>
          </cell>
        </row>
        <row r="10">
          <cell r="AK10">
            <v>1687.6200000000008</v>
          </cell>
        </row>
        <row r="14">
          <cell r="AK14">
            <v>979.48000000000047</v>
          </cell>
        </row>
        <row r="15">
          <cell r="AK15">
            <v>772.57999999999993</v>
          </cell>
        </row>
        <row r="18">
          <cell r="AK18">
            <v>12.170000000000002</v>
          </cell>
        </row>
        <row r="20">
          <cell r="AK20">
            <v>397.4100000000002</v>
          </cell>
        </row>
        <row r="25">
          <cell r="AK25">
            <v>737.25</v>
          </cell>
        </row>
        <row r="30">
          <cell r="AK30">
            <v>161.89999999999998</v>
          </cell>
        </row>
        <row r="31">
          <cell r="AK31">
            <v>297.30000000000007</v>
          </cell>
        </row>
        <row r="32">
          <cell r="AK32">
            <v>86.800000000000011</v>
          </cell>
        </row>
        <row r="33">
          <cell r="AK33">
            <v>123.15000000000009</v>
          </cell>
        </row>
        <row r="35">
          <cell r="AK35">
            <v>98.85</v>
          </cell>
        </row>
        <row r="37">
          <cell r="AK37">
            <v>92.20999999999998</v>
          </cell>
        </row>
        <row r="39">
          <cell r="AK39">
            <v>115.51000000000002</v>
          </cell>
        </row>
        <row r="43">
          <cell r="AK43">
            <v>60.700000000000017</v>
          </cell>
        </row>
        <row r="45">
          <cell r="AK45">
            <v>184.51</v>
          </cell>
        </row>
        <row r="47">
          <cell r="AK47">
            <v>55</v>
          </cell>
        </row>
        <row r="49">
          <cell r="AK49">
            <v>45.2</v>
          </cell>
        </row>
        <row r="53">
          <cell r="AK53">
            <v>-4.9999999999997158E-2</v>
          </cell>
        </row>
        <row r="55">
          <cell r="AK55">
            <v>23.330000000000013</v>
          </cell>
        </row>
        <row r="57">
          <cell r="AK57">
            <v>0</v>
          </cell>
        </row>
        <row r="62">
          <cell r="AK62">
            <v>119.43</v>
          </cell>
        </row>
        <row r="64">
          <cell r="AK64">
            <v>5.5</v>
          </cell>
        </row>
        <row r="67">
          <cell r="AK67">
            <v>0</v>
          </cell>
        </row>
        <row r="69">
          <cell r="AK69">
            <v>13.228999999999967</v>
          </cell>
        </row>
        <row r="74">
          <cell r="AK74">
            <v>0.69999999999999929</v>
          </cell>
        </row>
        <row r="79">
          <cell r="AK79">
            <v>14.429999999999993</v>
          </cell>
        </row>
        <row r="80">
          <cell r="AK80">
            <v>28</v>
          </cell>
        </row>
        <row r="81">
          <cell r="AK81">
            <v>17.300000000000011</v>
          </cell>
        </row>
        <row r="83">
          <cell r="AK83">
            <v>110.39999999999998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ySplit="4" topLeftCell="T5" activePane="bottomRight" state="frozen"/>
      <selection activeCell="A3" sqref="A3:A4"/>
      <selection pane="topRight" activeCell="A3" sqref="A3:A4"/>
      <selection pane="bottomLeft" activeCell="A3" sqref="A3:A4"/>
      <selection pane="bottomRight" activeCell="AW32" sqref="AW32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9" width="10.7109375" customWidth="1"/>
    <col min="10" max="15" width="10.7109375" hidden="1" customWidth="1" outlineLevel="1"/>
    <col min="16" max="16" width="10.7109375" style="1" customWidth="1" collapsed="1"/>
    <col min="17" max="17" width="10.7109375" style="1" customWidth="1"/>
    <col min="18" max="23" width="10.7109375" customWidth="1"/>
    <col min="24" max="29" width="10.7109375" hidden="1" customWidth="1" outlineLevel="1"/>
    <col min="30" max="30" width="10.7109375" style="1" customWidth="1" collapsed="1"/>
    <col min="31" max="36" width="10.7109375" customWidth="1"/>
    <col min="37" max="42" width="10.7109375" hidden="1" customWidth="1" outlineLevel="1"/>
    <col min="43" max="43" width="10.7109375" style="2" customWidth="1" collapsed="1"/>
    <col min="44" max="44" width="10.7109375" customWidth="1"/>
    <col min="46" max="46" width="9.85546875" bestFit="1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15</v>
      </c>
    </row>
    <row r="3" spans="1:47" s="25" customFormat="1" ht="15" customHeight="1" x14ac:dyDescent="0.2">
      <c r="A3" s="41"/>
      <c r="B3" s="23"/>
      <c r="C3" s="23"/>
      <c r="D3" s="24" t="s">
        <v>1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4" t="s">
        <v>12</v>
      </c>
      <c r="P3" s="23"/>
      <c r="Q3" s="23"/>
      <c r="R3" s="24" t="s">
        <v>1</v>
      </c>
      <c r="S3" s="24" t="s">
        <v>2</v>
      </c>
      <c r="T3" s="24" t="s">
        <v>3</v>
      </c>
      <c r="U3" s="24" t="s">
        <v>4</v>
      </c>
      <c r="V3" s="24" t="s">
        <v>5</v>
      </c>
      <c r="W3" s="24" t="s">
        <v>6</v>
      </c>
      <c r="X3" s="24" t="s">
        <v>7</v>
      </c>
      <c r="Y3" s="24" t="s">
        <v>8</v>
      </c>
      <c r="Z3" s="24" t="s">
        <v>9</v>
      </c>
      <c r="AA3" s="24" t="s">
        <v>10</v>
      </c>
      <c r="AB3" s="24" t="s">
        <v>11</v>
      </c>
      <c r="AC3" s="24" t="s">
        <v>12</v>
      </c>
      <c r="AD3" s="23"/>
      <c r="AE3" s="24" t="s">
        <v>1</v>
      </c>
      <c r="AF3" s="24" t="s">
        <v>2</v>
      </c>
      <c r="AG3" s="24" t="s">
        <v>3</v>
      </c>
      <c r="AH3" s="24" t="s">
        <v>4</v>
      </c>
      <c r="AI3" s="24" t="s">
        <v>5</v>
      </c>
      <c r="AJ3" s="24" t="s">
        <v>6</v>
      </c>
      <c r="AK3" s="24" t="s">
        <v>7</v>
      </c>
      <c r="AL3" s="24" t="s">
        <v>8</v>
      </c>
      <c r="AM3" s="24" t="s">
        <v>9</v>
      </c>
      <c r="AN3" s="24" t="s">
        <v>10</v>
      </c>
      <c r="AO3" s="24" t="s">
        <v>11</v>
      </c>
      <c r="AP3" s="24" t="s">
        <v>12</v>
      </c>
      <c r="AQ3" s="42" t="s">
        <v>50</v>
      </c>
      <c r="AR3" s="43"/>
    </row>
    <row r="4" spans="1:47" s="25" customFormat="1" ht="30.75" customHeight="1" x14ac:dyDescent="0.2">
      <c r="A4" s="41"/>
      <c r="B4" s="37">
        <v>2012</v>
      </c>
      <c r="C4" s="37" t="s">
        <v>48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7">
        <v>2013</v>
      </c>
      <c r="Q4" s="37" t="s">
        <v>49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7">
        <v>2014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9" t="s">
        <v>13</v>
      </c>
      <c r="AR4" s="40" t="s">
        <v>14</v>
      </c>
    </row>
    <row r="5" spans="1:47" x14ac:dyDescent="0.2">
      <c r="A5" s="3" t="s">
        <v>16</v>
      </c>
      <c r="B5" s="13">
        <f>B6+B15+B23+B30</f>
        <v>158905.19999999998</v>
      </c>
      <c r="C5" s="13">
        <f>C6+C15+C23+C30</f>
        <v>55322.400000000001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140981.67178199999</v>
      </c>
      <c r="Q5" s="13">
        <f>Q6+Q15+Q23+Q30</f>
        <v>72121.731781999988</v>
      </c>
      <c r="R5" s="13">
        <f t="shared" ref="R5:Z5" si="1">R6+R15+R23+R30</f>
        <v>12422.554782000001</v>
      </c>
      <c r="S5" s="13">
        <f t="shared" si="1"/>
        <v>11588.000000000002</v>
      </c>
      <c r="T5" s="13">
        <f t="shared" si="1"/>
        <v>12959.906999999997</v>
      </c>
      <c r="U5" s="13">
        <f t="shared" si="1"/>
        <v>12531.180000000004</v>
      </c>
      <c r="V5" s="13">
        <f t="shared" si="1"/>
        <v>11816.19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68744.199999999983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12032.868999999999</v>
      </c>
      <c r="AJ5" s="13">
        <f t="shared" si="2"/>
        <v>10618.19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-3377.5317820000055</v>
      </c>
      <c r="AR5" s="28">
        <f>AQ5/Q5</f>
        <v>-4.6830985592652724E-2</v>
      </c>
      <c r="AT5" s="31"/>
    </row>
    <row r="6" spans="1:47" x14ac:dyDescent="0.2">
      <c r="A6" s="4" t="s">
        <v>17</v>
      </c>
      <c r="B6" s="14">
        <f t="shared" ref="B6:N6" si="3">B7+B10+B13+B14</f>
        <v>131105.49999999997</v>
      </c>
      <c r="C6" s="14">
        <f t="shared" si="3"/>
        <v>45426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116768.21699999999</v>
      </c>
      <c r="Q6" s="14">
        <f t="shared" ref="Q6" si="4">Q7+Q10+Q13+Q14</f>
        <v>61018.377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10717.006999999998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54933.09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9493.2699999999986</v>
      </c>
      <c r="AJ6" s="14">
        <f t="shared" si="7"/>
        <v>8685.1800000000021</v>
      </c>
      <c r="AK6" s="14">
        <f t="shared" si="7"/>
        <v>0</v>
      </c>
      <c r="AL6" s="14">
        <f t="shared" si="7"/>
        <v>0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-6085.2870000000039</v>
      </c>
      <c r="AR6" s="26">
        <f t="shared" ref="AR6:AR36" si="9">AQ6/Q6</f>
        <v>-9.9728758763937692E-2</v>
      </c>
      <c r="AT6" s="31"/>
    </row>
    <row r="7" spans="1:47" x14ac:dyDescent="0.2">
      <c r="A7" s="5" t="s">
        <v>18</v>
      </c>
      <c r="B7" s="16">
        <f>SUM(B8:B9)</f>
        <v>110829.69999999998</v>
      </c>
      <c r="C7" s="16">
        <f>SUM(C8:C9)</f>
        <v>38428.399999999994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47818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39762.21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6954.739999999998</v>
      </c>
      <c r="AJ7" s="16">
        <f t="shared" si="12"/>
        <v>6249.7100000000009</v>
      </c>
      <c r="AK7" s="16">
        <f t="shared" si="12"/>
        <v>0</v>
      </c>
      <c r="AL7" s="16">
        <f>SUM(AL8:AL9)</f>
        <v>0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-8055.7900000000009</v>
      </c>
      <c r="AR7" s="27">
        <f t="shared" si="9"/>
        <v>-0.16846773181647082</v>
      </c>
      <c r="AT7" s="31"/>
    </row>
    <row r="8" spans="1:47" s="7" customFormat="1" x14ac:dyDescent="0.2">
      <c r="A8" s="6" t="s">
        <v>19</v>
      </c>
      <c r="B8" s="15">
        <f>SUM(D8:O8)</f>
        <v>42584.799999999996</v>
      </c>
      <c r="C8" s="15">
        <f>SUM(D8:G8)</f>
        <v>14172.3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SUM(R8:W8)</f>
        <v>18976.7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16807.849999999999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>
        <f>[19]объемы!$AK$8</f>
        <v>2944.0699999999997</v>
      </c>
      <c r="AJ8" s="15">
        <v>2635.4499999999989</v>
      </c>
      <c r="AK8" s="15"/>
      <c r="AL8" s="15"/>
      <c r="AM8" s="15"/>
      <c r="AN8" s="15"/>
      <c r="AO8" s="15"/>
      <c r="AP8" s="15"/>
      <c r="AQ8" s="16">
        <f t="shared" si="8"/>
        <v>-2168.8500000000022</v>
      </c>
      <c r="AR8" s="27">
        <f t="shared" si="9"/>
        <v>-0.11429015582266686</v>
      </c>
      <c r="AT8" s="31"/>
    </row>
    <row r="9" spans="1:47" s="7" customFormat="1" x14ac:dyDescent="0.2">
      <c r="A9" s="6" t="s">
        <v>20</v>
      </c>
      <c r="B9" s="15">
        <f>SUM(D9:O9)</f>
        <v>68244.899999999994</v>
      </c>
      <c r="C9" s="15">
        <f>SUM(D9:G9)</f>
        <v>24256.1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SUM(R9:W9)</f>
        <v>28841.3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22954.36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>
        <f>[19]объемы!$AK$9</f>
        <v>4010.6699999999983</v>
      </c>
      <c r="AJ9" s="15">
        <v>3614.260000000002</v>
      </c>
      <c r="AK9" s="15"/>
      <c r="AL9" s="15"/>
      <c r="AM9" s="15"/>
      <c r="AN9" s="15"/>
      <c r="AO9" s="15"/>
      <c r="AP9" s="15"/>
      <c r="AQ9" s="16">
        <f t="shared" si="8"/>
        <v>-5886.9399999999987</v>
      </c>
      <c r="AR9" s="27">
        <f t="shared" si="9"/>
        <v>-0.20411493240595946</v>
      </c>
      <c r="AT9" s="31"/>
    </row>
    <row r="10" spans="1:47" x14ac:dyDescent="0.2">
      <c r="A10" s="5" t="s">
        <v>21</v>
      </c>
      <c r="B10" s="16">
        <f>SUM(B11:B12)</f>
        <v>19396</v>
      </c>
      <c r="C10" s="16">
        <f>SUM(C11:C12)</f>
        <v>6666.3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12801.300000000001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36">
        <f>SUM(AD11:AD12)</f>
        <v>14656.92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2460.2000000000007</v>
      </c>
      <c r="AJ10" s="16">
        <f t="shared" si="15"/>
        <v>2345.62</v>
      </c>
      <c r="AK10" s="16">
        <f t="shared" si="15"/>
        <v>0</v>
      </c>
      <c r="AL10" s="16">
        <f t="shared" si="15"/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1855.619999999999</v>
      </c>
      <c r="AR10" s="27">
        <f t="shared" si="9"/>
        <v>0.14495559044784506</v>
      </c>
      <c r="AS10" s="34"/>
      <c r="AT10" s="31"/>
    </row>
    <row r="11" spans="1:47" s="7" customFormat="1" x14ac:dyDescent="0.2">
      <c r="A11" s="6" t="s">
        <v>22</v>
      </c>
      <c r="B11" s="15">
        <f t="shared" ref="B11:B29" si="16">SUM(D11:O11)</f>
        <v>12754.2</v>
      </c>
      <c r="C11" s="15">
        <f t="shared" ref="C11:C14" si="17">SUM(D11:G11)</f>
        <v>4584.1000000000004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29" si="19">SUM(R11:W11)</f>
        <v>8320.3000000000011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8893.08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>
        <f>[19]объемы!$AK$10+[19]объемы!$AK$15-AI12</f>
        <v>1468.5500000000002</v>
      </c>
      <c r="AJ11" s="15">
        <v>1380.3799999999999</v>
      </c>
      <c r="AK11" s="15"/>
      <c r="AL11" s="15"/>
      <c r="AM11" s="15"/>
      <c r="AN11" s="15"/>
      <c r="AO11" s="15"/>
      <c r="AP11" s="15"/>
      <c r="AQ11" s="16">
        <f t="shared" si="8"/>
        <v>572.77999999999884</v>
      </c>
      <c r="AR11" s="27">
        <f t="shared" si="9"/>
        <v>6.8841267742749512E-2</v>
      </c>
      <c r="AS11" s="34"/>
      <c r="AT11" s="31"/>
      <c r="AU11" s="32"/>
    </row>
    <row r="12" spans="1:47" s="7" customFormat="1" x14ac:dyDescent="0.2">
      <c r="A12" s="6" t="s">
        <v>23</v>
      </c>
      <c r="B12" s="15">
        <f t="shared" si="16"/>
        <v>6641.8</v>
      </c>
      <c r="C12" s="15">
        <f t="shared" si="17"/>
        <v>2082.1999999999998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4481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5763.84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>
        <f>[19]объемы!$AK$14+[19]объемы!$AK$18</f>
        <v>991.65000000000043</v>
      </c>
      <c r="AJ12" s="15">
        <v>965.24</v>
      </c>
      <c r="AK12" s="15"/>
      <c r="AL12" s="15"/>
      <c r="AM12" s="15"/>
      <c r="AN12" s="15"/>
      <c r="AO12" s="15"/>
      <c r="AP12" s="15"/>
      <c r="AQ12" s="16">
        <f t="shared" si="8"/>
        <v>1282.8400000000001</v>
      </c>
      <c r="AR12" s="27">
        <f t="shared" si="9"/>
        <v>0.28628431153760325</v>
      </c>
      <c r="AS12" s="34"/>
      <c r="AT12" s="31"/>
      <c r="AU12" s="32"/>
    </row>
    <row r="13" spans="1:47" x14ac:dyDescent="0.2">
      <c r="A13" s="5" t="s">
        <v>24</v>
      </c>
      <c r="B13" s="30">
        <f t="shared" si="16"/>
        <v>464</v>
      </c>
      <c r="C13" s="30">
        <f t="shared" si="17"/>
        <v>95.4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632.61700000000008</v>
      </c>
      <c r="Q13" s="15">
        <f t="shared" si="19"/>
        <v>295.47700000000003</v>
      </c>
      <c r="R13" s="16">
        <v>32.6</v>
      </c>
      <c r="S13" s="16">
        <v>63.2</v>
      </c>
      <c r="T13" s="16">
        <v>45.106999999999999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325.77999999999997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>
        <f>[19]объемы!$AK$47</f>
        <v>55</v>
      </c>
      <c r="AJ13" s="16">
        <v>54.979999999999961</v>
      </c>
      <c r="AK13" s="16"/>
      <c r="AL13" s="16"/>
      <c r="AM13" s="16"/>
      <c r="AN13" s="16"/>
      <c r="AO13" s="16"/>
      <c r="AP13" s="16"/>
      <c r="AQ13" s="16">
        <f t="shared" si="8"/>
        <v>30.30299999999994</v>
      </c>
      <c r="AR13" s="27">
        <f t="shared" si="9"/>
        <v>0.10255620572836444</v>
      </c>
      <c r="AT13" s="31"/>
    </row>
    <row r="14" spans="1:47" x14ac:dyDescent="0.2">
      <c r="A14" s="5" t="s">
        <v>25</v>
      </c>
      <c r="B14" s="30">
        <f t="shared" si="16"/>
        <v>415.79999999999995</v>
      </c>
      <c r="C14" s="30">
        <f t="shared" si="17"/>
        <v>235.89999999999998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103.6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188.18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>
        <f>[19]объемы!$AK$55</f>
        <v>23.330000000000013</v>
      </c>
      <c r="AJ14" s="16">
        <v>34.869999999999976</v>
      </c>
      <c r="AK14" s="16"/>
      <c r="AL14" s="16"/>
      <c r="AM14" s="16"/>
      <c r="AN14" s="16"/>
      <c r="AO14" s="16"/>
      <c r="AP14" s="16"/>
      <c r="AQ14" s="16">
        <f t="shared" si="8"/>
        <v>84.580000000000013</v>
      </c>
      <c r="AR14" s="27">
        <f t="shared" si="9"/>
        <v>0.81640926640926659</v>
      </c>
      <c r="AT14" s="31"/>
    </row>
    <row r="15" spans="1:47" x14ac:dyDescent="0.2">
      <c r="A15" s="4" t="s">
        <v>26</v>
      </c>
      <c r="B15" s="14">
        <f t="shared" ref="B15:P15" si="21">SUM(B16:B22)</f>
        <v>11846.100000000002</v>
      </c>
      <c r="C15" s="14">
        <f t="shared" si="21"/>
        <v>4452.6000000000004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3024.7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4921.8799999999992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836.50000000000045</v>
      </c>
      <c r="AJ15" s="14">
        <f t="shared" si="26"/>
        <v>533.80999999999983</v>
      </c>
      <c r="AK15" s="14">
        <f t="shared" si="26"/>
        <v>0</v>
      </c>
      <c r="AL15" s="14">
        <f t="shared" si="26"/>
        <v>0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1897.1799999999994</v>
      </c>
      <c r="AR15" s="26">
        <f t="shared" si="9"/>
        <v>0.62722914669223373</v>
      </c>
      <c r="AT15" s="31"/>
    </row>
    <row r="16" spans="1:47" x14ac:dyDescent="0.2">
      <c r="A16" s="5" t="s">
        <v>27</v>
      </c>
      <c r="B16" s="30">
        <f t="shared" si="16"/>
        <v>7962.7000000000016</v>
      </c>
      <c r="C16" s="30">
        <f t="shared" ref="C16:C29" si="27">SUM(D16:G16)</f>
        <v>3096.4000000000005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si="19"/>
        <v>477.9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8">SUM(AE16:AP16)</f>
        <v>2540.0299999999997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>
        <f>[19]объемы!$AK$20</f>
        <v>397.4100000000002</v>
      </c>
      <c r="AJ16" s="16">
        <v>37.429999999999836</v>
      </c>
      <c r="AK16" s="16"/>
      <c r="AL16" s="16"/>
      <c r="AM16" s="16"/>
      <c r="AN16" s="16"/>
      <c r="AO16" s="16"/>
      <c r="AP16" s="16"/>
      <c r="AQ16" s="16">
        <f t="shared" si="8"/>
        <v>2062.1299999999997</v>
      </c>
      <c r="AR16" s="27">
        <f t="shared" si="9"/>
        <v>4.3149822138522698</v>
      </c>
      <c r="AT16" s="35"/>
    </row>
    <row r="17" spans="1:46" x14ac:dyDescent="0.2">
      <c r="A17" s="5" t="s">
        <v>28</v>
      </c>
      <c r="B17" s="30">
        <f t="shared" si="16"/>
        <v>871.1</v>
      </c>
      <c r="C17" s="30">
        <f t="shared" si="27"/>
        <v>396.1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19"/>
        <v>443.7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8"/>
        <v>335.73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>
        <f>[19]объемы!$AK$35</f>
        <v>98.85</v>
      </c>
      <c r="AJ17" s="16">
        <v>82.699999999999989</v>
      </c>
      <c r="AK17" s="16"/>
      <c r="AL17" s="16"/>
      <c r="AM17" s="16"/>
      <c r="AN17" s="16"/>
      <c r="AO17" s="16"/>
      <c r="AP17" s="16"/>
      <c r="AQ17" s="16">
        <f t="shared" si="8"/>
        <v>-107.96999999999997</v>
      </c>
      <c r="AR17" s="27">
        <f t="shared" si="9"/>
        <v>-0.24334009465855302</v>
      </c>
      <c r="AT17" s="31"/>
    </row>
    <row r="18" spans="1:46" x14ac:dyDescent="0.2">
      <c r="A18" s="5" t="s">
        <v>29</v>
      </c>
      <c r="B18" s="30">
        <f t="shared" si="16"/>
        <v>643.19999999999993</v>
      </c>
      <c r="C18" s="30">
        <f t="shared" si="27"/>
        <v>129.9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19"/>
        <v>461.4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8"/>
        <v>670.01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>
        <f>[19]объемы!$AK$37</f>
        <v>92.20999999999998</v>
      </c>
      <c r="AJ18" s="16">
        <v>106.52999999999997</v>
      </c>
      <c r="AK18" s="16"/>
      <c r="AL18" s="16"/>
      <c r="AM18" s="16"/>
      <c r="AN18" s="16"/>
      <c r="AO18" s="16"/>
      <c r="AP18" s="16"/>
      <c r="AQ18" s="16">
        <f t="shared" si="8"/>
        <v>208.61</v>
      </c>
      <c r="AR18" s="27">
        <f t="shared" si="9"/>
        <v>0.45212397052449071</v>
      </c>
      <c r="AT18" s="31"/>
    </row>
    <row r="19" spans="1:46" x14ac:dyDescent="0.2">
      <c r="A19" s="5" t="s">
        <v>30</v>
      </c>
      <c r="B19" s="30">
        <f t="shared" si="16"/>
        <v>1756.1000000000001</v>
      </c>
      <c r="C19" s="30">
        <f t="shared" si="27"/>
        <v>732.30000000000007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19"/>
        <v>1007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8"/>
        <v>891.96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>
        <f>[19]объемы!$AK$33+[19]объемы!$AK$53</f>
        <v>123.10000000000009</v>
      </c>
      <c r="AJ19" s="16">
        <v>218.18</v>
      </c>
      <c r="AK19" s="16"/>
      <c r="AL19" s="16"/>
      <c r="AM19" s="16"/>
      <c r="AN19" s="16"/>
      <c r="AO19" s="16"/>
      <c r="AP19" s="16"/>
      <c r="AQ19" s="16">
        <f t="shared" si="8"/>
        <v>-115.03999999999996</v>
      </c>
      <c r="AR19" s="27">
        <f t="shared" si="9"/>
        <v>-0.11424031777557096</v>
      </c>
      <c r="AS19" s="29"/>
      <c r="AT19" s="31"/>
    </row>
    <row r="20" spans="1:46" x14ac:dyDescent="0.2">
      <c r="A20" s="5" t="s">
        <v>31</v>
      </c>
      <c r="B20" s="30">
        <f t="shared" si="16"/>
        <v>37.4</v>
      </c>
      <c r="C20" s="30">
        <f t="shared" si="27"/>
        <v>12.4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19"/>
        <v>2.6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8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>
        <f>[19]объемы!$AK$57</f>
        <v>0</v>
      </c>
      <c r="AJ20" s="16" t="s">
        <v>0</v>
      </c>
      <c r="AK20" s="16"/>
      <c r="AL20" s="16"/>
      <c r="AM20" s="16"/>
      <c r="AN20" s="16"/>
      <c r="AO20" s="16"/>
      <c r="AP20" s="16"/>
      <c r="AQ20" s="16">
        <f t="shared" si="8"/>
        <v>-2.6</v>
      </c>
      <c r="AR20" s="27">
        <f t="shared" si="9"/>
        <v>-1</v>
      </c>
      <c r="AT20" s="31"/>
    </row>
    <row r="21" spans="1:46" x14ac:dyDescent="0.2">
      <c r="A21" s="5" t="s">
        <v>32</v>
      </c>
      <c r="B21" s="30">
        <f t="shared" si="16"/>
        <v>321.7</v>
      </c>
      <c r="C21" s="30">
        <f t="shared" si="27"/>
        <v>85.5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19"/>
        <v>147.69999999999999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8"/>
        <v>21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>
        <f>[19]объемы!$AK$64</f>
        <v>5.5</v>
      </c>
      <c r="AJ21" s="16">
        <v>7</v>
      </c>
      <c r="AK21" s="16"/>
      <c r="AL21" s="16"/>
      <c r="AM21" s="16"/>
      <c r="AN21" s="16"/>
      <c r="AO21" s="16"/>
      <c r="AP21" s="16"/>
      <c r="AQ21" s="16">
        <f t="shared" si="8"/>
        <v>-126.69999999999999</v>
      </c>
      <c r="AR21" s="27">
        <f t="shared" si="9"/>
        <v>-0.85781990521327012</v>
      </c>
      <c r="AT21" s="31"/>
    </row>
    <row r="22" spans="1:46" x14ac:dyDescent="0.2">
      <c r="A22" s="5" t="s">
        <v>33</v>
      </c>
      <c r="B22" s="30">
        <f t="shared" si="16"/>
        <v>253.9</v>
      </c>
      <c r="C22" s="30">
        <f t="shared" si="27"/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19"/>
        <v>484.4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8"/>
        <v>463.15000000000003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>
        <f>[19]объемы!$AK$62</f>
        <v>119.43</v>
      </c>
      <c r="AJ22" s="16">
        <v>81.970000000000027</v>
      </c>
      <c r="AK22" s="16"/>
      <c r="AL22" s="16"/>
      <c r="AM22" s="16"/>
      <c r="AN22" s="16"/>
      <c r="AO22" s="16"/>
      <c r="AP22" s="16"/>
      <c r="AQ22" s="16">
        <f t="shared" si="8"/>
        <v>-21.249999999999943</v>
      </c>
      <c r="AR22" s="27">
        <f t="shared" si="9"/>
        <v>-4.3868703550784358E-2</v>
      </c>
      <c r="AT22" s="31"/>
    </row>
    <row r="23" spans="1:46" x14ac:dyDescent="0.2">
      <c r="A23" s="4" t="s">
        <v>34</v>
      </c>
      <c r="B23" s="14">
        <f>SUM(B24:B29)-B26</f>
        <v>10866.399999999998</v>
      </c>
      <c r="C23" s="14">
        <f>SUM(C24:C29)-C26</f>
        <v>3726.5</v>
      </c>
      <c r="D23" s="14">
        <f t="shared" ref="D23:K23" si="29">SUM(D24:D29)-D26</f>
        <v>849.29999999999984</v>
      </c>
      <c r="E23" s="14">
        <f t="shared" si="29"/>
        <v>877.2</v>
      </c>
      <c r="F23" s="14">
        <f t="shared" si="29"/>
        <v>1076</v>
      </c>
      <c r="G23" s="14">
        <f t="shared" si="29"/>
        <v>924.00000000000011</v>
      </c>
      <c r="H23" s="14">
        <f t="shared" si="29"/>
        <v>1012.4</v>
      </c>
      <c r="I23" s="14">
        <f t="shared" si="29"/>
        <v>1099.9000000000001</v>
      </c>
      <c r="J23" s="14">
        <f t="shared" si="29"/>
        <v>762.09999999999991</v>
      </c>
      <c r="K23" s="14">
        <f t="shared" si="29"/>
        <v>701.8</v>
      </c>
      <c r="L23" s="14">
        <f t="shared" ref="L23:S23" si="30">SUM(L24:L29)-L26</f>
        <v>868.49999999999989</v>
      </c>
      <c r="M23" s="14">
        <f t="shared" si="30"/>
        <v>906.39999999999986</v>
      </c>
      <c r="N23" s="14">
        <f t="shared" si="30"/>
        <v>891.40000000000009</v>
      </c>
      <c r="O23" s="14">
        <f t="shared" si="30"/>
        <v>897.4</v>
      </c>
      <c r="P23" s="14">
        <f>SUM(P24:P29)-P26</f>
        <v>10571.8</v>
      </c>
      <c r="Q23" s="14">
        <f>SUM(Q24:Q29)-Q26</f>
        <v>5576.9999999999991</v>
      </c>
      <c r="R23" s="14">
        <f t="shared" si="30"/>
        <v>982.00000000000011</v>
      </c>
      <c r="S23" s="14">
        <f t="shared" si="30"/>
        <v>1002.9</v>
      </c>
      <c r="T23" s="14">
        <f t="shared" ref="T23:Z23" si="31">SUM(T24:T29)-T26</f>
        <v>1120.4000000000003</v>
      </c>
      <c r="U23" s="14">
        <f t="shared" si="31"/>
        <v>733.36</v>
      </c>
      <c r="V23" s="14">
        <f t="shared" si="31"/>
        <v>893.34000000000015</v>
      </c>
      <c r="W23" s="14">
        <f t="shared" si="31"/>
        <v>845</v>
      </c>
      <c r="X23" s="14">
        <f t="shared" si="31"/>
        <v>774.40000000000009</v>
      </c>
      <c r="Y23" s="14">
        <f t="shared" si="31"/>
        <v>814.1999999999997</v>
      </c>
      <c r="Z23" s="14">
        <f t="shared" si="31"/>
        <v>919.99999999999989</v>
      </c>
      <c r="AA23" s="14">
        <f t="shared" ref="AA23:AF23" si="32">SUM(AA24:AA29)-AA26</f>
        <v>633.90000000000032</v>
      </c>
      <c r="AB23" s="14">
        <f t="shared" si="32"/>
        <v>947.7</v>
      </c>
      <c r="AC23" s="14">
        <f t="shared" si="32"/>
        <v>904.59999999999991</v>
      </c>
      <c r="AD23" s="14">
        <f>SUM(AD24:AD29)-AD26</f>
        <v>6020.72</v>
      </c>
      <c r="AE23" s="14">
        <f t="shared" si="32"/>
        <v>989.80000000000018</v>
      </c>
      <c r="AF23" s="14">
        <f t="shared" si="32"/>
        <v>940.03000000000009</v>
      </c>
      <c r="AG23" s="14">
        <f t="shared" ref="AG23:AP23" si="33">SUM(AG24:AG29)-AG26</f>
        <v>1034.6000000000001</v>
      </c>
      <c r="AH23" s="14">
        <f>SUM(AH24:AH29)-AH26</f>
        <v>983.70100000000002</v>
      </c>
      <c r="AI23" s="14">
        <f t="shared" si="33"/>
        <v>1157.0990000000002</v>
      </c>
      <c r="AJ23" s="14">
        <f t="shared" si="33"/>
        <v>915.49000000000012</v>
      </c>
      <c r="AK23" s="14">
        <f t="shared" si="33"/>
        <v>0</v>
      </c>
      <c r="AL23" s="14">
        <f t="shared" si="33"/>
        <v>0</v>
      </c>
      <c r="AM23" s="14">
        <f t="shared" si="33"/>
        <v>0</v>
      </c>
      <c r="AN23" s="14">
        <f>SUM(AN24:AN29)-AN26</f>
        <v>0</v>
      </c>
      <c r="AO23" s="14">
        <f t="shared" si="33"/>
        <v>0</v>
      </c>
      <c r="AP23" s="14">
        <f t="shared" si="33"/>
        <v>0</v>
      </c>
      <c r="AQ23" s="14">
        <f t="shared" si="8"/>
        <v>443.72000000000116</v>
      </c>
      <c r="AR23" s="26">
        <f t="shared" si="9"/>
        <v>7.9562488793258251E-2</v>
      </c>
      <c r="AT23" s="31"/>
    </row>
    <row r="24" spans="1:46" x14ac:dyDescent="0.2">
      <c r="A24" s="5" t="s">
        <v>35</v>
      </c>
      <c r="B24" s="30">
        <f t="shared" si="16"/>
        <v>8652.0999999999985</v>
      </c>
      <c r="C24" s="30">
        <f t="shared" si="27"/>
        <v>3039.9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si="19"/>
        <v>4507.7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4">SUM(AE24:AP24)</f>
        <v>4930.5700000000006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>
        <f>[19]объемы!$AK$25+[19]объемы!$AK$45</f>
        <v>921.76</v>
      </c>
      <c r="AJ24" s="16">
        <v>706.27000000000021</v>
      </c>
      <c r="AK24" s="16"/>
      <c r="AL24" s="16"/>
      <c r="AM24" s="16"/>
      <c r="AN24" s="16"/>
      <c r="AO24" s="16"/>
      <c r="AP24" s="16"/>
      <c r="AQ24" s="16">
        <f t="shared" si="8"/>
        <v>422.8700000000008</v>
      </c>
      <c r="AR24" s="27">
        <f t="shared" si="9"/>
        <v>9.3810590766910132E-2</v>
      </c>
      <c r="AT24" s="31"/>
    </row>
    <row r="25" spans="1:46" x14ac:dyDescent="0.2">
      <c r="A25" s="5" t="s">
        <v>36</v>
      </c>
      <c r="B25" s="30">
        <f t="shared" si="16"/>
        <v>730</v>
      </c>
      <c r="C25" s="30">
        <f t="shared" si="27"/>
        <v>216.7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19"/>
        <v>245.2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4"/>
        <v>317.39999999999998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>
        <f>[19]объемы!$AK$43</f>
        <v>60.700000000000017</v>
      </c>
      <c r="AJ25" s="16">
        <v>72.099999999999966</v>
      </c>
      <c r="AK25" s="16"/>
      <c r="AL25" s="16"/>
      <c r="AM25" s="16"/>
      <c r="AN25" s="16"/>
      <c r="AO25" s="16"/>
      <c r="AP25" s="16"/>
      <c r="AQ25" s="16">
        <f t="shared" si="8"/>
        <v>72.199999999999989</v>
      </c>
      <c r="AR25" s="27">
        <f t="shared" si="9"/>
        <v>0.29445350734094611</v>
      </c>
      <c r="AT25" s="31"/>
    </row>
    <row r="26" spans="1:46" x14ac:dyDescent="0.2">
      <c r="A26" s="8" t="s">
        <v>37</v>
      </c>
      <c r="B26" s="30">
        <f t="shared" si="16"/>
        <v>1319.5</v>
      </c>
      <c r="C26" s="30">
        <f t="shared" si="27"/>
        <v>393.5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19"/>
        <v>445.4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4"/>
        <v>577.1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>
        <f>[19]объемы!$AK$83</f>
        <v>110.39999999999998</v>
      </c>
      <c r="AJ26" s="15">
        <v>131.10000000000002</v>
      </c>
      <c r="AK26" s="15"/>
      <c r="AL26" s="15"/>
      <c r="AM26" s="15"/>
      <c r="AN26" s="15"/>
      <c r="AO26" s="15"/>
      <c r="AP26" s="15"/>
      <c r="AQ26" s="16">
        <f t="shared" si="8"/>
        <v>131.70000000000005</v>
      </c>
      <c r="AR26" s="27">
        <f t="shared" si="9"/>
        <v>0.29568926807364176</v>
      </c>
      <c r="AT26" s="31"/>
    </row>
    <row r="27" spans="1:46" x14ac:dyDescent="0.2">
      <c r="A27" s="5" t="s">
        <v>38</v>
      </c>
      <c r="B27" s="30">
        <f t="shared" si="16"/>
        <v>1092.5999999999999</v>
      </c>
      <c r="C27" s="30">
        <f t="shared" si="27"/>
        <v>380.70000000000005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19"/>
        <v>540.4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4"/>
        <v>512.71999999999991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>
        <f>[19]объемы!$AK$39</f>
        <v>115.51000000000002</v>
      </c>
      <c r="AJ27" s="16">
        <v>84.19999999999996</v>
      </c>
      <c r="AK27" s="16"/>
      <c r="AL27" s="16"/>
      <c r="AM27" s="16"/>
      <c r="AN27" s="16"/>
      <c r="AO27" s="16"/>
      <c r="AP27" s="16"/>
      <c r="AQ27" s="16">
        <f t="shared" si="8"/>
        <v>-27.680000000000064</v>
      </c>
      <c r="AR27" s="27">
        <f t="shared" si="9"/>
        <v>-5.1221317542561186E-2</v>
      </c>
      <c r="AT27" s="35"/>
    </row>
    <row r="28" spans="1:46" x14ac:dyDescent="0.2">
      <c r="A28" s="5" t="s">
        <v>39</v>
      </c>
      <c r="B28" s="30">
        <f t="shared" si="16"/>
        <v>241.4</v>
      </c>
      <c r="C28" s="30">
        <f t="shared" si="27"/>
        <v>46.699999999999996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19"/>
        <v>162.9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4"/>
        <v>183.70999999999998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>
        <f>[19]объемы!$AK$49</f>
        <v>45.2</v>
      </c>
      <c r="AJ28" s="16">
        <v>31.019999999999985</v>
      </c>
      <c r="AK28" s="16"/>
      <c r="AL28" s="16"/>
      <c r="AM28" s="16"/>
      <c r="AN28" s="16"/>
      <c r="AO28" s="16"/>
      <c r="AP28" s="16"/>
      <c r="AQ28" s="16">
        <f t="shared" si="8"/>
        <v>20.809999999999974</v>
      </c>
      <c r="AR28" s="27">
        <f t="shared" si="9"/>
        <v>0.12774708410067509</v>
      </c>
      <c r="AT28" s="31"/>
    </row>
    <row r="29" spans="1:46" x14ac:dyDescent="0.2">
      <c r="A29" s="5" t="s">
        <v>40</v>
      </c>
      <c r="B29" s="30">
        <f t="shared" si="16"/>
        <v>150.29999999999998</v>
      </c>
      <c r="C29" s="30">
        <f t="shared" si="27"/>
        <v>42.499999999999993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197.8</v>
      </c>
      <c r="Q29" s="30">
        <f t="shared" si="19"/>
        <v>120.79999999999998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24.1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4"/>
        <v>76.319999999999993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>
        <f>[19]объемы!$AK$67+[19]объемы!$AK$69+[19]объемы!$AK$74</f>
        <v>13.928999999999967</v>
      </c>
      <c r="AJ29" s="16">
        <v>21.900000000000002</v>
      </c>
      <c r="AK29" s="16"/>
      <c r="AL29" s="16"/>
      <c r="AM29" s="16"/>
      <c r="AN29" s="16"/>
      <c r="AO29" s="16"/>
      <c r="AP29" s="16"/>
      <c r="AQ29" s="16">
        <f t="shared" si="8"/>
        <v>-44.47999999999999</v>
      </c>
      <c r="AR29" s="27">
        <f t="shared" si="9"/>
        <v>-0.36821192052980128</v>
      </c>
      <c r="AT29" s="31"/>
    </row>
    <row r="30" spans="1:46" x14ac:dyDescent="0.2">
      <c r="A30" s="4" t="s">
        <v>41</v>
      </c>
      <c r="B30" s="14">
        <f>B31</f>
        <v>5087.2</v>
      </c>
      <c r="C30" s="14">
        <f>C31</f>
        <v>1717.3</v>
      </c>
      <c r="D30" s="14">
        <f t="shared" ref="D30:O30" si="35">D31</f>
        <v>348.4</v>
      </c>
      <c r="E30" s="14">
        <f t="shared" si="35"/>
        <v>407.5</v>
      </c>
      <c r="F30" s="14">
        <f t="shared" si="35"/>
        <v>471.5</v>
      </c>
      <c r="G30" s="14">
        <f t="shared" si="35"/>
        <v>489.9</v>
      </c>
      <c r="H30" s="14">
        <f t="shared" si="35"/>
        <v>443.4</v>
      </c>
      <c r="I30" s="14">
        <f t="shared" si="35"/>
        <v>462.70000000000005</v>
      </c>
      <c r="J30" s="14">
        <f t="shared" si="35"/>
        <v>405</v>
      </c>
      <c r="K30" s="14">
        <f t="shared" si="35"/>
        <v>393.4</v>
      </c>
      <c r="L30" s="14">
        <f t="shared" si="35"/>
        <v>393.5</v>
      </c>
      <c r="M30" s="14">
        <f t="shared" si="35"/>
        <v>382.4</v>
      </c>
      <c r="N30" s="14">
        <f t="shared" si="35"/>
        <v>448.70000000000005</v>
      </c>
      <c r="O30" s="14">
        <f t="shared" si="35"/>
        <v>440.8</v>
      </c>
      <c r="P30" s="14">
        <f>P31</f>
        <v>4822.7547819999991</v>
      </c>
      <c r="Q30" s="14">
        <f>Q31</f>
        <v>2501.6547820000001</v>
      </c>
      <c r="R30" s="14">
        <f t="shared" ref="R30:AC30" si="36">R31</f>
        <v>394.354782</v>
      </c>
      <c r="S30" s="14">
        <f t="shared" si="36"/>
        <v>392.6</v>
      </c>
      <c r="T30" s="14">
        <f t="shared" si="36"/>
        <v>446.40000000000003</v>
      </c>
      <c r="U30" s="14">
        <f t="shared" si="36"/>
        <v>424.19999999999993</v>
      </c>
      <c r="V30" s="14">
        <f t="shared" si="36"/>
        <v>434.5</v>
      </c>
      <c r="W30" s="14">
        <f t="shared" si="36"/>
        <v>409.60000000000014</v>
      </c>
      <c r="X30" s="14">
        <f t="shared" si="36"/>
        <v>369.89999999999981</v>
      </c>
      <c r="Y30" s="14">
        <f t="shared" si="36"/>
        <v>368.79999999999995</v>
      </c>
      <c r="Z30" s="14">
        <f t="shared" si="36"/>
        <v>351.00000000000011</v>
      </c>
      <c r="AA30" s="14">
        <f>AA31</f>
        <v>413.79999999999984</v>
      </c>
      <c r="AB30" s="14">
        <f t="shared" si="36"/>
        <v>382.20000000000005</v>
      </c>
      <c r="AC30" s="14">
        <f t="shared" si="36"/>
        <v>435.4</v>
      </c>
      <c r="AD30" s="14">
        <f>AD31</f>
        <v>2868.5099999999998</v>
      </c>
      <c r="AE30" s="14">
        <f t="shared" ref="AE30:AP30" si="37">AE31</f>
        <v>360.1</v>
      </c>
      <c r="AF30" s="14">
        <f t="shared" si="37"/>
        <v>476</v>
      </c>
      <c r="AG30" s="14">
        <f t="shared" si="37"/>
        <v>470.59999999999991</v>
      </c>
      <c r="AH30" s="14">
        <f t="shared" si="37"/>
        <v>532.1</v>
      </c>
      <c r="AI30" s="14">
        <f t="shared" si="37"/>
        <v>546</v>
      </c>
      <c r="AJ30" s="14">
        <f t="shared" si="37"/>
        <v>483.70999999999981</v>
      </c>
      <c r="AK30" s="14">
        <f t="shared" si="37"/>
        <v>0</v>
      </c>
      <c r="AL30" s="14">
        <f t="shared" si="37"/>
        <v>0</v>
      </c>
      <c r="AM30" s="14">
        <f t="shared" si="37"/>
        <v>0</v>
      </c>
      <c r="AN30" s="14">
        <f>AN31</f>
        <v>0</v>
      </c>
      <c r="AO30" s="14">
        <f t="shared" si="37"/>
        <v>0</v>
      </c>
      <c r="AP30" s="14">
        <f t="shared" si="37"/>
        <v>0</v>
      </c>
      <c r="AQ30" s="14">
        <f t="shared" si="8"/>
        <v>366.8552179999997</v>
      </c>
      <c r="AR30" s="26">
        <f t="shared" si="9"/>
        <v>0.14664502098355459</v>
      </c>
      <c r="AT30" s="31"/>
    </row>
    <row r="31" spans="1:46" x14ac:dyDescent="0.2">
      <c r="A31" s="5" t="s">
        <v>41</v>
      </c>
      <c r="B31" s="16">
        <f>SUM(B32:B33)</f>
        <v>5087.2</v>
      </c>
      <c r="C31" s="16">
        <f>SUM(C32:C33)</f>
        <v>1717.3</v>
      </c>
      <c r="D31" s="16">
        <f>SUM(D32:D33)</f>
        <v>348.4</v>
      </c>
      <c r="E31" s="16">
        <f t="shared" ref="E31:N31" si="38">SUM(E32:E33)</f>
        <v>407.5</v>
      </c>
      <c r="F31" s="16">
        <f t="shared" si="38"/>
        <v>471.5</v>
      </c>
      <c r="G31" s="16">
        <f t="shared" si="38"/>
        <v>489.9</v>
      </c>
      <c r="H31" s="16">
        <f t="shared" si="38"/>
        <v>443.4</v>
      </c>
      <c r="I31" s="16">
        <f t="shared" si="38"/>
        <v>462.70000000000005</v>
      </c>
      <c r="J31" s="16">
        <f t="shared" si="38"/>
        <v>405</v>
      </c>
      <c r="K31" s="16">
        <f t="shared" si="38"/>
        <v>393.4</v>
      </c>
      <c r="L31" s="16">
        <f t="shared" si="38"/>
        <v>393.5</v>
      </c>
      <c r="M31" s="16">
        <f t="shared" si="38"/>
        <v>382.4</v>
      </c>
      <c r="N31" s="16">
        <f t="shared" si="38"/>
        <v>448.70000000000005</v>
      </c>
      <c r="O31" s="16">
        <f>SUM(O32:O33)</f>
        <v>440.8</v>
      </c>
      <c r="P31" s="16">
        <f>SUM(P32:P33)</f>
        <v>4822.7547819999991</v>
      </c>
      <c r="Q31" s="16">
        <f>SUM(Q32:Q33)</f>
        <v>2501.6547820000001</v>
      </c>
      <c r="R31" s="16">
        <f>SUM(R32:R33)</f>
        <v>394.354782</v>
      </c>
      <c r="S31" s="16">
        <f>SUM(S32:S33)</f>
        <v>392.6</v>
      </c>
      <c r="T31" s="16">
        <f t="shared" ref="T31:AB31" si="39">SUM(T32:T33)</f>
        <v>446.40000000000003</v>
      </c>
      <c r="U31" s="16">
        <f t="shared" si="39"/>
        <v>424.19999999999993</v>
      </c>
      <c r="V31" s="16">
        <f t="shared" si="39"/>
        <v>434.5</v>
      </c>
      <c r="W31" s="16">
        <f t="shared" si="39"/>
        <v>409.60000000000014</v>
      </c>
      <c r="X31" s="16">
        <f t="shared" si="39"/>
        <v>369.89999999999981</v>
      </c>
      <c r="Y31" s="16">
        <f t="shared" si="39"/>
        <v>368.79999999999995</v>
      </c>
      <c r="Z31" s="16">
        <f t="shared" si="39"/>
        <v>351.00000000000011</v>
      </c>
      <c r="AA31" s="16">
        <f t="shared" si="39"/>
        <v>413.79999999999984</v>
      </c>
      <c r="AB31" s="16">
        <f t="shared" si="39"/>
        <v>382.20000000000005</v>
      </c>
      <c r="AC31" s="16">
        <f>SUM(AC32:AC33)</f>
        <v>435.4</v>
      </c>
      <c r="AD31" s="16">
        <f>SUM(AD32:AD33)</f>
        <v>2868.5099999999998</v>
      </c>
      <c r="AE31" s="16">
        <f>SUM(AE32:AE33)</f>
        <v>360.1</v>
      </c>
      <c r="AF31" s="16">
        <f>SUM(AF32:AF33)</f>
        <v>476</v>
      </c>
      <c r="AG31" s="16">
        <f t="shared" ref="AG31:AO31" si="40">SUM(AG32:AG33)</f>
        <v>470.59999999999991</v>
      </c>
      <c r="AH31" s="16">
        <f>SUM(AH32:AH33)</f>
        <v>532.1</v>
      </c>
      <c r="AI31" s="16">
        <f t="shared" si="40"/>
        <v>546</v>
      </c>
      <c r="AJ31" s="16">
        <f t="shared" si="40"/>
        <v>483.70999999999981</v>
      </c>
      <c r="AK31" s="16">
        <f t="shared" si="40"/>
        <v>0</v>
      </c>
      <c r="AL31" s="16">
        <f t="shared" si="40"/>
        <v>0</v>
      </c>
      <c r="AM31" s="16">
        <f t="shared" si="40"/>
        <v>0</v>
      </c>
      <c r="AN31" s="16">
        <f t="shared" si="40"/>
        <v>0</v>
      </c>
      <c r="AO31" s="16">
        <f t="shared" si="40"/>
        <v>0</v>
      </c>
      <c r="AP31" s="16">
        <f>SUM(AP32:AP33)</f>
        <v>0</v>
      </c>
      <c r="AQ31" s="16">
        <f t="shared" si="8"/>
        <v>366.8552179999997</v>
      </c>
      <c r="AR31" s="27">
        <f t="shared" si="9"/>
        <v>0.14664502098355459</v>
      </c>
      <c r="AT31" s="31"/>
    </row>
    <row r="32" spans="1:46" x14ac:dyDescent="0.2">
      <c r="A32" s="6" t="s">
        <v>42</v>
      </c>
      <c r="B32" s="15">
        <f t="shared" ref="B32:B33" si="41">SUM(D32:O32)</f>
        <v>4089.9999999999995</v>
      </c>
      <c r="C32" s="15">
        <f t="shared" ref="C32:C33" si="42">SUM(D32:G32)</f>
        <v>1406.8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3">SUM(R32:AC32)</f>
        <v>3907.2999999999993</v>
      </c>
      <c r="Q32" s="15">
        <v>2062</v>
      </c>
      <c r="R32" s="15">
        <v>327</v>
      </c>
      <c r="S32" s="15">
        <v>328.8</v>
      </c>
      <c r="T32" s="15">
        <v>377.1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4">SUM(AE32:AP32)</f>
        <v>2391.41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>
        <f>[19]объемы!$AK$30+[19]объемы!$AK$31</f>
        <v>459.20000000000005</v>
      </c>
      <c r="AJ32" s="15">
        <v>408.70999999999981</v>
      </c>
      <c r="AK32" s="15"/>
      <c r="AL32" s="15"/>
      <c r="AM32" s="15"/>
      <c r="AN32" s="15"/>
      <c r="AO32" s="15"/>
      <c r="AP32" s="15"/>
      <c r="AQ32" s="16">
        <f t="shared" si="8"/>
        <v>329.40999999999985</v>
      </c>
      <c r="AR32" s="27">
        <f t="shared" si="9"/>
        <v>0.15975266731328799</v>
      </c>
      <c r="AT32" s="31"/>
    </row>
    <row r="33" spans="1:46" x14ac:dyDescent="0.2">
      <c r="A33" s="6" t="s">
        <v>43</v>
      </c>
      <c r="B33" s="15">
        <f t="shared" si="41"/>
        <v>997.2</v>
      </c>
      <c r="C33" s="15">
        <f t="shared" si="42"/>
        <v>310.5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3"/>
        <v>915.45478200000002</v>
      </c>
      <c r="Q33" s="15">
        <v>439.65478200000001</v>
      </c>
      <c r="R33" s="15">
        <v>67.354782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4"/>
        <v>477.1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>
        <f>[19]объемы!$AK$32</f>
        <v>86.800000000000011</v>
      </c>
      <c r="AJ33" s="15">
        <v>75</v>
      </c>
      <c r="AK33" s="15"/>
      <c r="AL33" s="15"/>
      <c r="AM33" s="15"/>
      <c r="AN33" s="15"/>
      <c r="AO33" s="15"/>
      <c r="AP33" s="15"/>
      <c r="AQ33" s="16">
        <f t="shared" si="8"/>
        <v>37.445218000000011</v>
      </c>
      <c r="AR33" s="27">
        <f t="shared" si="9"/>
        <v>8.5169591081577289E-2</v>
      </c>
      <c r="AT33" s="31"/>
    </row>
    <row r="34" spans="1:46" x14ac:dyDescent="0.2">
      <c r="A34" s="10" t="s">
        <v>44</v>
      </c>
      <c r="B34" s="16">
        <f>SUM(B35:B36)</f>
        <v>623.70000000000005</v>
      </c>
      <c r="C34" s="16">
        <f>SUM(C35:C36)</f>
        <v>208.89999999999998</v>
      </c>
      <c r="D34" s="16">
        <f>SUM(D35:D36)</f>
        <v>41.7</v>
      </c>
      <c r="E34" s="16">
        <f t="shared" ref="E34:O34" si="45">SUM(E35:E36)</f>
        <v>47.3</v>
      </c>
      <c r="F34" s="16">
        <f t="shared" si="45"/>
        <v>60.2</v>
      </c>
      <c r="G34" s="16">
        <f t="shared" si="45"/>
        <v>59.7</v>
      </c>
      <c r="H34" s="16">
        <f t="shared" si="45"/>
        <v>53.1</v>
      </c>
      <c r="I34" s="16">
        <f t="shared" si="45"/>
        <v>57.3</v>
      </c>
      <c r="J34" s="16">
        <f t="shared" si="45"/>
        <v>50.099999999999994</v>
      </c>
      <c r="K34" s="16">
        <f t="shared" si="45"/>
        <v>49.5</v>
      </c>
      <c r="L34" s="16">
        <f t="shared" si="45"/>
        <v>46.5</v>
      </c>
      <c r="M34" s="16">
        <f t="shared" si="45"/>
        <v>51.400000000000006</v>
      </c>
      <c r="N34" s="16">
        <f t="shared" si="45"/>
        <v>50.7</v>
      </c>
      <c r="O34" s="16">
        <f t="shared" si="45"/>
        <v>56.2</v>
      </c>
      <c r="P34" s="16">
        <f>SUM(P35:P36)</f>
        <v>610.60000000000014</v>
      </c>
      <c r="Q34" s="16">
        <f>SUM(Q35:Q36)</f>
        <v>321.40000000000003</v>
      </c>
      <c r="R34" s="16">
        <f>SUM(R35:R36)</f>
        <v>48.3</v>
      </c>
      <c r="S34" s="16">
        <f>SUM(S35:S36)</f>
        <v>52.2</v>
      </c>
      <c r="T34" s="16">
        <f t="shared" ref="T34:AC34" si="46">SUM(T35:T36)</f>
        <v>58.7</v>
      </c>
      <c r="U34" s="16">
        <f t="shared" si="46"/>
        <v>55.499999999999993</v>
      </c>
      <c r="V34" s="16">
        <f t="shared" si="46"/>
        <v>54.800000000000011</v>
      </c>
      <c r="W34" s="16">
        <f t="shared" si="46"/>
        <v>51.899999999999991</v>
      </c>
      <c r="X34" s="16">
        <f t="shared" si="46"/>
        <v>47.2</v>
      </c>
      <c r="Y34" s="16">
        <f t="shared" si="46"/>
        <v>46.899999999999991</v>
      </c>
      <c r="Z34" s="16">
        <f t="shared" si="46"/>
        <v>43.200000000000017</v>
      </c>
      <c r="AA34" s="16">
        <f t="shared" si="46"/>
        <v>49.299999999999983</v>
      </c>
      <c r="AB34" s="16">
        <f t="shared" si="46"/>
        <v>47.400000000000034</v>
      </c>
      <c r="AC34" s="16">
        <f t="shared" si="46"/>
        <v>55.199999999999974</v>
      </c>
      <c r="AD34" s="16">
        <f>SUM(AD35:AD36)</f>
        <v>353.26</v>
      </c>
      <c r="AE34" s="16">
        <f>SUM(AE35:AE36)</f>
        <v>48.7</v>
      </c>
      <c r="AF34" s="16">
        <f>SUM(AF35:AF36)</f>
        <v>58.900000000000006</v>
      </c>
      <c r="AG34" s="16">
        <f t="shared" ref="AG34:AP34" si="47">SUM(AG35:AG36)</f>
        <v>59.5</v>
      </c>
      <c r="AH34" s="16">
        <f>SUM(AH35:AH36)</f>
        <v>65.769999999999982</v>
      </c>
      <c r="AI34" s="16">
        <f t="shared" si="47"/>
        <v>59.730000000000004</v>
      </c>
      <c r="AJ34" s="16">
        <f t="shared" si="47"/>
        <v>60.660000000000011</v>
      </c>
      <c r="AK34" s="16">
        <f t="shared" si="47"/>
        <v>0</v>
      </c>
      <c r="AL34" s="16">
        <f t="shared" si="47"/>
        <v>0</v>
      </c>
      <c r="AM34" s="16">
        <f t="shared" si="47"/>
        <v>0</v>
      </c>
      <c r="AN34" s="16">
        <f t="shared" si="47"/>
        <v>0</v>
      </c>
      <c r="AO34" s="16">
        <f t="shared" si="47"/>
        <v>0</v>
      </c>
      <c r="AP34" s="16">
        <f t="shared" si="47"/>
        <v>0</v>
      </c>
      <c r="AQ34" s="16">
        <f t="shared" si="8"/>
        <v>31.859999999999957</v>
      </c>
      <c r="AR34" s="27">
        <f t="shared" si="9"/>
        <v>9.9128811449906512E-2</v>
      </c>
      <c r="AT34" s="31"/>
    </row>
    <row r="35" spans="1:46" x14ac:dyDescent="0.2">
      <c r="A35" s="6" t="s">
        <v>45</v>
      </c>
      <c r="B35" s="15">
        <f t="shared" ref="B35:B36" si="48">SUM(D35:O35)</f>
        <v>438.6</v>
      </c>
      <c r="C35" s="15">
        <f t="shared" ref="C35:C36" si="49">SUM(D35:G35)</f>
        <v>152.1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3"/>
        <v>443.90000000000009</v>
      </c>
      <c r="Q35" s="15">
        <f>SUM(R35:W35)</f>
        <v>241.10000000000002</v>
      </c>
      <c r="R35" s="15">
        <v>35.1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0">SUM(AE35:AP35)</f>
        <v>252.76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>
        <f>[19]объемы!$AK$79+[19]объемы!$AK$80</f>
        <v>42.429999999999993</v>
      </c>
      <c r="AJ35" s="15">
        <v>45.060000000000016</v>
      </c>
      <c r="AK35" s="15"/>
      <c r="AL35" s="15"/>
      <c r="AM35" s="15"/>
      <c r="AN35" s="15"/>
      <c r="AO35" s="15"/>
      <c r="AP35" s="15"/>
      <c r="AQ35" s="16">
        <f t="shared" si="8"/>
        <v>11.659999999999968</v>
      </c>
      <c r="AR35" s="27">
        <f t="shared" si="9"/>
        <v>4.8361675653255776E-2</v>
      </c>
      <c r="AT35" s="31"/>
    </row>
    <row r="36" spans="1:46" x14ac:dyDescent="0.2">
      <c r="A36" s="6" t="s">
        <v>46</v>
      </c>
      <c r="B36" s="15">
        <f t="shared" si="48"/>
        <v>185.1</v>
      </c>
      <c r="C36" s="15">
        <f t="shared" si="49"/>
        <v>56.8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3"/>
        <v>166.7</v>
      </c>
      <c r="Q36" s="15">
        <f>SUM(R36:W36)</f>
        <v>80.3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0"/>
        <v>100.5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>
        <f>[19]объемы!$AK$81</f>
        <v>17.300000000000011</v>
      </c>
      <c r="AJ36" s="15">
        <v>15.599999999999994</v>
      </c>
      <c r="AK36" s="15"/>
      <c r="AL36" s="15"/>
      <c r="AM36" s="15"/>
      <c r="AN36" s="15"/>
      <c r="AO36" s="15"/>
      <c r="AP36" s="15"/>
      <c r="AQ36" s="16">
        <f t="shared" si="8"/>
        <v>20.200000000000003</v>
      </c>
      <c r="AR36" s="27">
        <f t="shared" si="9"/>
        <v>0.25155666251556669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47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2014-07-17T08:07:18Z</dcterms:modified>
</cp:coreProperties>
</file>