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85" yWindow="45" windowWidth="12630" windowHeight="11760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I29" i="1" l="1"/>
  <c r="AI36" i="1"/>
  <c r="AI35" i="1"/>
  <c r="AI33" i="1"/>
  <c r="AI32" i="1"/>
  <c r="AI26" i="1"/>
  <c r="AI28" i="1"/>
  <c r="AI27" i="1"/>
  <c r="AI25" i="1"/>
  <c r="AI24" i="1"/>
  <c r="AI22" i="1"/>
  <c r="AI21" i="1"/>
  <c r="AI20" i="1"/>
  <c r="AI19" i="1"/>
  <c r="AI18" i="1"/>
  <c r="AI17" i="1"/>
  <c r="AI16" i="1"/>
  <c r="AI14" i="1"/>
  <c r="AI13" i="1"/>
  <c r="AI11" i="1"/>
  <c r="AI12" i="1"/>
  <c r="AI9" i="1"/>
  <c r="AI8" i="1"/>
  <c r="Q36" i="1"/>
  <c r="Q35" i="1"/>
  <c r="Q33" i="1"/>
  <c r="Q32" i="1"/>
  <c r="Q29" i="1"/>
  <c r="Q28" i="1"/>
  <c r="Q27" i="1"/>
  <c r="Q26" i="1"/>
  <c r="Q25" i="1"/>
  <c r="Q24" i="1"/>
  <c r="Q22" i="1"/>
  <c r="Q21" i="1"/>
  <c r="Q20" i="1"/>
  <c r="Q19" i="1"/>
  <c r="Q18" i="1"/>
  <c r="Q17" i="1"/>
  <c r="Q16" i="1"/>
  <c r="Q14" i="1"/>
  <c r="Q13" i="1"/>
  <c r="Q12" i="1"/>
  <c r="Q11" i="1"/>
  <c r="Q9" i="1"/>
  <c r="Q8" i="1"/>
  <c r="B36" i="1"/>
  <c r="B35" i="1"/>
  <c r="B33" i="1"/>
  <c r="B32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4" i="1"/>
  <c r="B13" i="1"/>
  <c r="B12" i="1"/>
  <c r="B11" i="1"/>
  <c r="C9" i="1"/>
  <c r="AH36" i="1" l="1"/>
  <c r="AH35" i="1"/>
  <c r="AH33" i="1"/>
  <c r="AH32" i="1"/>
  <c r="AH29" i="1"/>
  <c r="AH28" i="1"/>
  <c r="AH27" i="1"/>
  <c r="AH26" i="1"/>
  <c r="AH25" i="1"/>
  <c r="AH24" i="1"/>
  <c r="AH22" i="1"/>
  <c r="AH21" i="1"/>
  <c r="AH20" i="1"/>
  <c r="AH19" i="1"/>
  <c r="AH18" i="1"/>
  <c r="AH17" i="1"/>
  <c r="AH16" i="1"/>
  <c r="AH14" i="1"/>
  <c r="AH13" i="1"/>
  <c r="AH11" i="1"/>
  <c r="AH12" i="1"/>
  <c r="AH9" i="1"/>
  <c r="AH8" i="1"/>
  <c r="AD36" i="1" l="1"/>
  <c r="AD35" i="1"/>
  <c r="AD33" i="1"/>
  <c r="AD32" i="1"/>
  <c r="AD29" i="1"/>
  <c r="AD28" i="1"/>
  <c r="AD27" i="1"/>
  <c r="AD26" i="1"/>
  <c r="AD25" i="1"/>
  <c r="AD24" i="1"/>
  <c r="AD22" i="1"/>
  <c r="AD21" i="1"/>
  <c r="AD20" i="1"/>
  <c r="AD19" i="1"/>
  <c r="AD18" i="1"/>
  <c r="AD17" i="1"/>
  <c r="AD16" i="1"/>
  <c r="AD14" i="1"/>
  <c r="AD13" i="1"/>
  <c r="AD12" i="1"/>
  <c r="AD11" i="1"/>
  <c r="AD9" i="1"/>
  <c r="AD8" i="1"/>
  <c r="C36" i="1"/>
  <c r="C35" i="1"/>
  <c r="C33" i="1"/>
  <c r="C32" i="1"/>
  <c r="C29" i="1"/>
  <c r="C28" i="1"/>
  <c r="C27" i="1"/>
  <c r="C26" i="1"/>
  <c r="C25" i="1"/>
  <c r="C24" i="1"/>
  <c r="C22" i="1"/>
  <c r="C21" i="1"/>
  <c r="C20" i="1"/>
  <c r="C19" i="1"/>
  <c r="C18" i="1"/>
  <c r="C17" i="1"/>
  <c r="C16" i="1"/>
  <c r="C14" i="1"/>
  <c r="C13" i="1"/>
  <c r="C12" i="1"/>
  <c r="C11" i="1"/>
  <c r="C8" i="1"/>
  <c r="B8" i="1" l="1"/>
  <c r="B9" i="1"/>
  <c r="AQ33" i="1" l="1"/>
  <c r="AR33" i="1" s="1"/>
  <c r="AQ32" i="1"/>
  <c r="AR32" i="1" s="1"/>
  <c r="AQ21" i="1"/>
  <c r="AR21" i="1" s="1"/>
  <c r="AQ20" i="1"/>
  <c r="AR20" i="1" s="1"/>
  <c r="AQ17" i="1"/>
  <c r="AR17" i="1" s="1"/>
  <c r="AQ16" i="1"/>
  <c r="AR16" i="1" s="1"/>
  <c r="AQ12" i="1"/>
  <c r="AR12" i="1" s="1"/>
  <c r="AQ8" i="1"/>
  <c r="AR8" i="1" s="1"/>
  <c r="Q31" i="1"/>
  <c r="Q30" i="1" s="1"/>
  <c r="Q23" i="1"/>
  <c r="Q15" i="1"/>
  <c r="Q10" i="1"/>
  <c r="Q7" i="1"/>
  <c r="C34" i="1"/>
  <c r="C23" i="1"/>
  <c r="C7" i="1"/>
  <c r="C10" i="1"/>
  <c r="AQ18" i="1" l="1"/>
  <c r="AR18" i="1" s="1"/>
  <c r="AQ22" i="1"/>
  <c r="AR22" i="1" s="1"/>
  <c r="AQ27" i="1"/>
  <c r="AR27" i="1" s="1"/>
  <c r="C31" i="1"/>
  <c r="C30" i="1" s="1"/>
  <c r="AQ9" i="1"/>
  <c r="AR9" i="1" s="1"/>
  <c r="AQ14" i="1"/>
  <c r="AR14" i="1" s="1"/>
  <c r="AQ19" i="1"/>
  <c r="AR19" i="1" s="1"/>
  <c r="AQ24" i="1"/>
  <c r="AR24" i="1" s="1"/>
  <c r="AQ28" i="1"/>
  <c r="AR28" i="1" s="1"/>
  <c r="AQ35" i="1"/>
  <c r="AR35" i="1" s="1"/>
  <c r="AQ26" i="1"/>
  <c r="AR26" i="1" s="1"/>
  <c r="C15" i="1"/>
  <c r="Q34" i="1"/>
  <c r="AQ11" i="1"/>
  <c r="AR11" i="1" s="1"/>
  <c r="AQ25" i="1"/>
  <c r="AR25" i="1" s="1"/>
  <c r="AQ36" i="1"/>
  <c r="AR36" i="1" s="1"/>
  <c r="AQ29" i="1"/>
  <c r="AR29" i="1" s="1"/>
  <c r="AQ13" i="1"/>
  <c r="AR13" i="1" s="1"/>
  <c r="AD10" i="1"/>
  <c r="AQ10" i="1" s="1"/>
  <c r="AR10" i="1" s="1"/>
  <c r="AD23" i="1"/>
  <c r="AQ23" i="1" s="1"/>
  <c r="AR23" i="1" s="1"/>
  <c r="AD34" i="1"/>
  <c r="AD31" i="1"/>
  <c r="AD7" i="1"/>
  <c r="AD15" i="1"/>
  <c r="AQ15" i="1" s="1"/>
  <c r="AR15" i="1" s="1"/>
  <c r="Q6" i="1"/>
  <c r="Q5" i="1" s="1"/>
  <c r="C6" i="1"/>
  <c r="AQ34" i="1" l="1"/>
  <c r="AR34" i="1" s="1"/>
  <c r="C5" i="1"/>
  <c r="AD30" i="1"/>
  <c r="AQ30" i="1" s="1"/>
  <c r="AR30" i="1" s="1"/>
  <c r="AQ31" i="1"/>
  <c r="AR31" i="1" s="1"/>
  <c r="AD6" i="1"/>
  <c r="AQ6" i="1" s="1"/>
  <c r="AR6" i="1" s="1"/>
  <c r="AQ7" i="1"/>
  <c r="AR7" i="1" s="1"/>
  <c r="P32" i="1"/>
  <c r="P33" i="1"/>
  <c r="AD5" i="1" l="1"/>
  <c r="AQ5" i="1" s="1"/>
  <c r="AR5" i="1" s="1"/>
  <c r="P36" i="1"/>
  <c r="P35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4" i="1"/>
  <c r="P13" i="1"/>
  <c r="P12" i="1"/>
  <c r="P11" i="1"/>
  <c r="P9" i="1"/>
  <c r="P8" i="1"/>
  <c r="AO31" i="1" l="1"/>
  <c r="B31" i="1" l="1"/>
  <c r="P15" i="1" l="1"/>
  <c r="P10" i="1"/>
  <c r="B34" i="1"/>
  <c r="B23" i="1"/>
  <c r="B15" i="1"/>
  <c r="B10" i="1"/>
  <c r="B7" i="1"/>
  <c r="AM34" i="1"/>
  <c r="AM15" i="1"/>
  <c r="AM10" i="1"/>
  <c r="P31" i="1"/>
  <c r="P30" i="1" s="1"/>
  <c r="B30" i="1"/>
  <c r="AI31" i="1"/>
  <c r="AI30" i="1" s="1"/>
  <c r="AI15" i="1"/>
  <c r="AL15" i="1"/>
  <c r="AI10" i="1"/>
  <c r="AL10" i="1"/>
  <c r="AL7" i="1"/>
  <c r="AK23" i="1"/>
  <c r="AK31" i="1"/>
  <c r="AK30" i="1" s="1"/>
  <c r="AK15" i="1"/>
  <c r="S15" i="1"/>
  <c r="T15" i="1"/>
  <c r="U15" i="1"/>
  <c r="V15" i="1"/>
  <c r="W15" i="1"/>
  <c r="X15" i="1"/>
  <c r="R15" i="1"/>
  <c r="AJ15" i="1"/>
  <c r="AJ23" i="1"/>
  <c r="AJ10" i="1"/>
  <c r="AI23" i="1"/>
  <c r="H15" i="1"/>
  <c r="I15" i="1"/>
  <c r="J15" i="1"/>
  <c r="K15" i="1"/>
  <c r="L15" i="1"/>
  <c r="M15" i="1"/>
  <c r="N15" i="1"/>
  <c r="O15" i="1"/>
  <c r="E15" i="1"/>
  <c r="F15" i="1"/>
  <c r="G15" i="1"/>
  <c r="D15" i="1"/>
  <c r="AG34" i="1"/>
  <c r="AG15" i="1"/>
  <c r="AF15" i="1"/>
  <c r="AE15" i="1"/>
  <c r="AE10" i="1"/>
  <c r="AE34" i="1"/>
  <c r="AE7" i="1"/>
  <c r="AC34" i="1"/>
  <c r="AB34" i="1"/>
  <c r="AA34" i="1"/>
  <c r="Z34" i="1"/>
  <c r="Y34" i="1"/>
  <c r="X34" i="1"/>
  <c r="W34" i="1"/>
  <c r="V34" i="1"/>
  <c r="U34" i="1"/>
  <c r="T34" i="1"/>
  <c r="S34" i="1"/>
  <c r="R34" i="1"/>
  <c r="AC31" i="1"/>
  <c r="AC30" i="1" s="1"/>
  <c r="AB31" i="1"/>
  <c r="AB30" i="1" s="1"/>
  <c r="AA31" i="1"/>
  <c r="AA30" i="1" s="1"/>
  <c r="Z31" i="1"/>
  <c r="Z30" i="1" s="1"/>
  <c r="Y31" i="1"/>
  <c r="Y30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AC23" i="1"/>
  <c r="AB23" i="1"/>
  <c r="AA23" i="1"/>
  <c r="Z23" i="1"/>
  <c r="Y23" i="1"/>
  <c r="X23" i="1"/>
  <c r="W23" i="1"/>
  <c r="V23" i="1"/>
  <c r="U23" i="1"/>
  <c r="T23" i="1"/>
  <c r="S23" i="1"/>
  <c r="R23" i="1"/>
  <c r="AC15" i="1"/>
  <c r="AB15" i="1"/>
  <c r="AA15" i="1"/>
  <c r="Z15" i="1"/>
  <c r="Y15" i="1"/>
  <c r="AC10" i="1"/>
  <c r="AB10" i="1"/>
  <c r="AA10" i="1"/>
  <c r="Z10" i="1"/>
  <c r="Y10" i="1"/>
  <c r="X10" i="1"/>
  <c r="W10" i="1"/>
  <c r="V10" i="1"/>
  <c r="U10" i="1"/>
  <c r="T10" i="1"/>
  <c r="S10" i="1"/>
  <c r="R10" i="1"/>
  <c r="AC7" i="1"/>
  <c r="AC6" i="1" s="1"/>
  <c r="AB7" i="1"/>
  <c r="AB6" i="1" s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R6" i="1" s="1"/>
  <c r="O34" i="1"/>
  <c r="N34" i="1"/>
  <c r="M34" i="1"/>
  <c r="L34" i="1"/>
  <c r="K34" i="1"/>
  <c r="J34" i="1"/>
  <c r="I34" i="1"/>
  <c r="H34" i="1"/>
  <c r="G34" i="1"/>
  <c r="F34" i="1"/>
  <c r="E34" i="1"/>
  <c r="D34" i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O23" i="1"/>
  <c r="N23" i="1"/>
  <c r="M23" i="1"/>
  <c r="L23" i="1"/>
  <c r="K23" i="1"/>
  <c r="J23" i="1"/>
  <c r="I23" i="1"/>
  <c r="H23" i="1"/>
  <c r="G23" i="1"/>
  <c r="F23" i="1"/>
  <c r="E23" i="1"/>
  <c r="D23" i="1"/>
  <c r="O10" i="1"/>
  <c r="N10" i="1"/>
  <c r="M10" i="1"/>
  <c r="L10" i="1"/>
  <c r="K10" i="1"/>
  <c r="J10" i="1"/>
  <c r="I10" i="1"/>
  <c r="H10" i="1"/>
  <c r="G10" i="1"/>
  <c r="F10" i="1"/>
  <c r="E10" i="1"/>
  <c r="D10" i="1"/>
  <c r="O7" i="1"/>
  <c r="O6" i="1" s="1"/>
  <c r="N7" i="1"/>
  <c r="M7" i="1"/>
  <c r="L7" i="1"/>
  <c r="K7" i="1"/>
  <c r="J7" i="1"/>
  <c r="I7" i="1"/>
  <c r="H7" i="1"/>
  <c r="G7" i="1"/>
  <c r="F7" i="1"/>
  <c r="E7" i="1"/>
  <c r="D7" i="1"/>
  <c r="AP15" i="1"/>
  <c r="AO15" i="1"/>
  <c r="AK34" i="1"/>
  <c r="AK10" i="1"/>
  <c r="AJ34" i="1"/>
  <c r="AJ7" i="1"/>
  <c r="AJ6" i="1" s="1"/>
  <c r="AF34" i="1"/>
  <c r="AF31" i="1"/>
  <c r="AF30" i="1" s="1"/>
  <c r="AF23" i="1"/>
  <c r="AF10" i="1"/>
  <c r="AF7" i="1"/>
  <c r="AE23" i="1"/>
  <c r="AP34" i="1"/>
  <c r="AO34" i="1"/>
  <c r="AL34" i="1"/>
  <c r="AI34" i="1"/>
  <c r="AP31" i="1"/>
  <c r="AP30" i="1" s="1"/>
  <c r="AO30" i="1"/>
  <c r="AM31" i="1"/>
  <c r="AM30" i="1" s="1"/>
  <c r="AE31" i="1"/>
  <c r="AP23" i="1"/>
  <c r="AO23" i="1"/>
  <c r="AG23" i="1"/>
  <c r="AO7" i="1"/>
  <c r="AN7" i="1"/>
  <c r="AG31" i="1"/>
  <c r="AG30" i="1" s="1"/>
  <c r="AG10" i="1"/>
  <c r="AG7" i="1"/>
  <c r="AH34" i="1"/>
  <c r="AH31" i="1"/>
  <c r="AH30" i="1" s="1"/>
  <c r="AH23" i="1"/>
  <c r="AH15" i="1"/>
  <c r="AH7" i="1"/>
  <c r="AH10" i="1"/>
  <c r="AI7" i="1"/>
  <c r="AJ31" i="1"/>
  <c r="AJ30" i="1" s="1"/>
  <c r="AK7" i="1"/>
  <c r="AL31" i="1"/>
  <c r="AL30" i="1" s="1"/>
  <c r="P34" i="1"/>
  <c r="AL23" i="1"/>
  <c r="P23" i="1"/>
  <c r="P7" i="1"/>
  <c r="AN10" i="1"/>
  <c r="AN34" i="1"/>
  <c r="AN31" i="1"/>
  <c r="AN30" i="1" s="1"/>
  <c r="AN23" i="1"/>
  <c r="AN15" i="1"/>
  <c r="AK6" i="1" l="1"/>
  <c r="AK5" i="1" s="1"/>
  <c r="AG6" i="1"/>
  <c r="AG5" i="1" s="1"/>
  <c r="AF6" i="1"/>
  <c r="AF5" i="1" s="1"/>
  <c r="G6" i="1"/>
  <c r="G5" i="1" s="1"/>
  <c r="H6" i="1"/>
  <c r="H5" i="1" s="1"/>
  <c r="M6" i="1"/>
  <c r="M5" i="1" s="1"/>
  <c r="AI6" i="1"/>
  <c r="AI5" i="1" s="1"/>
  <c r="O5" i="1"/>
  <c r="AH6" i="1"/>
  <c r="AH5" i="1" s="1"/>
  <c r="AE30" i="1"/>
  <c r="AE6" i="1"/>
  <c r="AN6" i="1"/>
  <c r="AN5" i="1" s="1"/>
  <c r="AL6" i="1"/>
  <c r="AL5" i="1" s="1"/>
  <c r="W5" i="1"/>
  <c r="U5" i="1"/>
  <c r="Y5" i="1"/>
  <c r="AC5" i="1"/>
  <c r="T5" i="1"/>
  <c r="S5" i="1"/>
  <c r="AA5" i="1"/>
  <c r="AB5" i="1"/>
  <c r="D6" i="1"/>
  <c r="D5" i="1" s="1"/>
  <c r="E6" i="1"/>
  <c r="L6" i="1"/>
  <c r="L5" i="1" s="1"/>
  <c r="F6" i="1"/>
  <c r="F5" i="1" s="1"/>
  <c r="I6" i="1"/>
  <c r="K6" i="1"/>
  <c r="K5" i="1" s="1"/>
  <c r="I5" i="1"/>
  <c r="J6" i="1"/>
  <c r="J5" i="1" s="1"/>
  <c r="N6" i="1"/>
  <c r="N5" i="1" s="1"/>
  <c r="X5" i="1"/>
  <c r="P6" i="1"/>
  <c r="P5" i="1" s="1"/>
  <c r="B6" i="1"/>
  <c r="B5" i="1" s="1"/>
  <c r="E5" i="1"/>
  <c r="AJ5" i="1"/>
  <c r="R5" i="1"/>
  <c r="V5" i="1"/>
  <c r="Z5" i="1"/>
  <c r="AM23" i="1"/>
  <c r="AM7" i="1"/>
  <c r="AM6" i="1" s="1"/>
  <c r="AE5" i="1" l="1"/>
  <c r="AM5" i="1"/>
  <c r="AO10" i="1"/>
  <c r="AO6" i="1" s="1"/>
  <c r="AO5" i="1" s="1"/>
  <c r="AP7" i="1" l="1"/>
  <c r="AP10" i="1"/>
  <c r="AP6" i="1" l="1"/>
  <c r="AP5" i="1" s="1"/>
</calcChain>
</file>

<file path=xl/sharedStrings.xml><?xml version="1.0" encoding="utf-8"?>
<sst xmlns="http://schemas.openxmlformats.org/spreadsheetml/2006/main" count="76" uniqueCount="51">
  <si>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</si>
  <si>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</si>
  <si>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</si>
  <si>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</si>
  <si>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</si>
  <si>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</si>
  <si>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</si>
  <si>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</si>
  <si>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</si>
  <si>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</si>
  <si>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</si>
  <si>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</si>
  <si>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January-April 2014/2013</t>
  </si>
  <si>
    <t>Change, 000 tonnes</t>
  </si>
  <si>
    <t>Change, %</t>
  </si>
  <si>
    <t>Jan-May 2012</t>
  </si>
  <si>
    <t>Jan-May 2013</t>
  </si>
  <si>
    <t>Jan-May 2014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</si>
  <si>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</si>
  <si>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</si>
  <si>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</si>
  <si>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</si>
  <si>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</si>
  <si>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</si>
  <si>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</si>
  <si>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</si>
  <si>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</si>
  <si>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</si>
  <si>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</si>
  <si>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</si>
  <si>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</si>
  <si>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</si>
  <si>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</si>
  <si>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</si>
  <si>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</si>
  <si>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</si>
  <si>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</si>
  <si>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</si>
  <si>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</si>
  <si>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</si>
  <si>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</si>
  <si>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</si>
  <si>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</si>
  <si>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</si>
  <si>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</si>
  <si>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</si>
  <si>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</si>
  <si>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</si>
  <si>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</si>
  <si>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** Data rounded to hundred tons</t>
  </si>
  <si>
    <t>NCSP Group Cargo Turnover in January-May 2014 (thsd.tonnes)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</si>
</sst>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3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9" fontId="5" fillId="0" borderId="0" xfId="800" applyFont="1"/>
    <xf numFmtId="9" fontId="0" fillId="0" borderId="0" xfId="800" applyFont="1"/>
    <xf numFmtId="177" fontId="5" fillId="0" borderId="0" xfId="0" applyNumberFormat="1" applyFont="1"/>
    <xf numFmtId="43" fontId="0" fillId="0" borderId="0" xfId="907" applyFont="1"/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1" fontId="2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72;&#1087;&#1088;&#1077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4;&#1072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J8">
            <v>2861.5300000000007</v>
          </cell>
        </row>
        <row r="9">
          <cell r="AJ9">
            <v>4205.2299999999996</v>
          </cell>
        </row>
        <row r="11">
          <cell r="AJ11">
            <v>316.3599999999999</v>
          </cell>
        </row>
        <row r="12">
          <cell r="AJ12">
            <v>465.79999999999995</v>
          </cell>
        </row>
        <row r="13">
          <cell r="AJ13">
            <v>24</v>
          </cell>
        </row>
        <row r="16">
          <cell r="AJ16">
            <v>330.27</v>
          </cell>
        </row>
        <row r="17">
          <cell r="AJ17">
            <v>466.02</v>
          </cell>
        </row>
        <row r="19">
          <cell r="AJ19">
            <v>54.599999999999994</v>
          </cell>
        </row>
        <row r="20">
          <cell r="AJ20">
            <v>653.08999999999992</v>
          </cell>
        </row>
        <row r="25">
          <cell r="AJ25">
            <v>635.44999999999993</v>
          </cell>
        </row>
        <row r="30">
          <cell r="AJ30">
            <v>167.60000000000002</v>
          </cell>
        </row>
        <row r="31">
          <cell r="AJ31">
            <v>268.89999999999998</v>
          </cell>
        </row>
        <row r="32">
          <cell r="AJ32">
            <v>95.600000000000023</v>
          </cell>
        </row>
        <row r="33">
          <cell r="AJ33">
            <v>227.54999999999995</v>
          </cell>
        </row>
        <row r="35">
          <cell r="AJ35">
            <v>22.75</v>
          </cell>
        </row>
        <row r="37">
          <cell r="AJ37">
            <v>136.09000000000003</v>
          </cell>
        </row>
        <row r="39">
          <cell r="AJ39">
            <v>102.69</v>
          </cell>
        </row>
        <row r="43">
          <cell r="AJ43">
            <v>62</v>
          </cell>
        </row>
        <row r="45">
          <cell r="AJ45">
            <v>139.38999999999999</v>
          </cell>
        </row>
        <row r="47">
          <cell r="AJ47">
            <v>48</v>
          </cell>
        </row>
        <row r="49">
          <cell r="AJ49">
            <v>33.299999999999997</v>
          </cell>
        </row>
        <row r="53">
          <cell r="AJ53">
            <v>4.9999999999997158E-2</v>
          </cell>
        </row>
        <row r="55">
          <cell r="AJ55">
            <v>24.069999999999993</v>
          </cell>
        </row>
        <row r="57">
          <cell r="AJ57">
            <v>0</v>
          </cell>
        </row>
        <row r="62">
          <cell r="AJ62">
            <v>100.96999999999997</v>
          </cell>
        </row>
        <row r="64">
          <cell r="AJ64">
            <v>5.5</v>
          </cell>
        </row>
        <row r="67">
          <cell r="AJ67">
            <v>0</v>
          </cell>
        </row>
        <row r="69">
          <cell r="AJ69">
            <v>9.6710000000000331</v>
          </cell>
        </row>
        <row r="74">
          <cell r="AJ74">
            <v>1.2000000000000002</v>
          </cell>
        </row>
        <row r="79">
          <cell r="AJ79">
            <v>17.270000000000003</v>
          </cell>
        </row>
        <row r="80">
          <cell r="AJ80">
            <v>28.399999999999991</v>
          </cell>
        </row>
        <row r="81">
          <cell r="AJ81">
            <v>20.099999999999994</v>
          </cell>
        </row>
        <row r="83">
          <cell r="AJ83">
            <v>112.70000000000002</v>
          </cell>
        </row>
        <row r="145">
          <cell r="AJ145">
            <v>1008.52</v>
          </cell>
        </row>
        <row r="146">
          <cell r="AJ146">
            <v>6.629999999999999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K8">
            <v>2944.0699999999997</v>
          </cell>
        </row>
        <row r="9">
          <cell r="AK9">
            <v>4010.6699999999983</v>
          </cell>
        </row>
        <row r="10">
          <cell r="AK10">
            <v>1687.6200000000008</v>
          </cell>
        </row>
        <row r="14">
          <cell r="AK14">
            <v>979.48000000000047</v>
          </cell>
        </row>
        <row r="15">
          <cell r="AK15">
            <v>772.57999999999993</v>
          </cell>
        </row>
        <row r="18">
          <cell r="AK18">
            <v>12.170000000000002</v>
          </cell>
        </row>
        <row r="20">
          <cell r="AK20">
            <v>397.4100000000002</v>
          </cell>
        </row>
        <row r="25">
          <cell r="AK25">
            <v>737.25</v>
          </cell>
        </row>
        <row r="30">
          <cell r="AK30">
            <v>161.89999999999998</v>
          </cell>
        </row>
        <row r="31">
          <cell r="AK31">
            <v>297.30000000000007</v>
          </cell>
        </row>
        <row r="32">
          <cell r="AK32">
            <v>86.800000000000011</v>
          </cell>
        </row>
        <row r="33">
          <cell r="AK33">
            <v>123.15000000000009</v>
          </cell>
        </row>
        <row r="35">
          <cell r="AK35">
            <v>98.85</v>
          </cell>
        </row>
        <row r="37">
          <cell r="AK37">
            <v>92.20999999999998</v>
          </cell>
        </row>
        <row r="39">
          <cell r="AK39">
            <v>115.51000000000002</v>
          </cell>
        </row>
        <row r="43">
          <cell r="AK43">
            <v>60.700000000000017</v>
          </cell>
        </row>
        <row r="45">
          <cell r="AK45">
            <v>184.51</v>
          </cell>
        </row>
        <row r="47">
          <cell r="AK47">
            <v>55</v>
          </cell>
        </row>
        <row r="49">
          <cell r="AK49">
            <v>45.2</v>
          </cell>
        </row>
        <row r="53">
          <cell r="AK53">
            <v>-4.9999999999997158E-2</v>
          </cell>
        </row>
        <row r="55">
          <cell r="AK55">
            <v>23.330000000000013</v>
          </cell>
        </row>
        <row r="57">
          <cell r="AK57">
            <v>0</v>
          </cell>
        </row>
        <row r="62">
          <cell r="AK62">
            <v>119.43</v>
          </cell>
        </row>
        <row r="64">
          <cell r="AK64">
            <v>5.5</v>
          </cell>
        </row>
        <row r="67">
          <cell r="AK67">
            <v>0</v>
          </cell>
        </row>
        <row r="69">
          <cell r="AK69">
            <v>13.228999999999967</v>
          </cell>
        </row>
        <row r="74">
          <cell r="AK74">
            <v>0.69999999999999929</v>
          </cell>
        </row>
        <row r="79">
          <cell r="AK79">
            <v>14.429999999999993</v>
          </cell>
        </row>
        <row r="80">
          <cell r="AK80">
            <v>28</v>
          </cell>
        </row>
        <row r="81">
          <cell r="AK81">
            <v>17.300000000000011</v>
          </cell>
        </row>
        <row r="83">
          <cell r="AK83">
            <v>110.39999999999998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4"/>
  <sheetViews>
    <sheetView tabSelected="1" zoomScaleNormal="100" workbookViewId="0">
      <pane xSplit="1" ySplit="4" topLeftCell="B5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RowHeight="12.75" outlineLevelCol="1" x14ac:dyDescent="0.2"/>
  <cols>
    <col min="1" max="1" width="40.85546875" customWidth="1"/>
    <col min="2" max="3" width="10.7109375" style="1" customWidth="1"/>
    <col min="4" max="8" width="10.7109375" customWidth="1"/>
    <col min="9" max="15" width="10.7109375" hidden="1" customWidth="1" outlineLevel="1"/>
    <col min="16" max="16" width="10.7109375" style="1" customWidth="1" collapsed="1"/>
    <col min="17" max="17" width="10.7109375" style="1" customWidth="1"/>
    <col min="18" max="22" width="10.7109375" customWidth="1"/>
    <col min="23" max="29" width="10.7109375" hidden="1" customWidth="1" outlineLevel="1"/>
    <col min="30" max="30" width="10.7109375" style="1" customWidth="1" collapsed="1"/>
    <col min="31" max="35" width="10.7109375" customWidth="1"/>
    <col min="36" max="42" width="10.7109375" hidden="1" customWidth="1" outlineLevel="1"/>
    <col min="43" max="43" width="10.7109375" style="2" customWidth="1" collapsed="1"/>
    <col min="44" max="44" width="10.7109375" customWidth="1"/>
    <col min="46" max="46" width="9.85546875" bestFit="1" customWidth="1"/>
  </cols>
  <sheetData>
    <row r="1" spans="1:47" x14ac:dyDescent="0.2"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  <c r="O1" s="11">
        <v>1</v>
      </c>
    </row>
    <row r="2" spans="1:47" ht="23.25" x14ac:dyDescent="0.35">
      <c r="A2" s="9" t="s">
        <v>50</v>
      </c>
    </row>
    <row r="3" spans="1:47" s="25" customFormat="1" ht="15" customHeight="1" x14ac:dyDescent="0.2">
      <c r="A3" s="36"/>
      <c r="B3" s="23"/>
      <c r="C3" s="23"/>
      <c r="D3" s="24" t="s">
        <v>0</v>
      </c>
      <c r="E3" s="24" t="s">
        <v>1</v>
      </c>
      <c r="F3" s="24" t="s">
        <v>2</v>
      </c>
      <c r="G3" s="24" t="s">
        <v>3</v>
      </c>
      <c r="H3" s="24" t="s">
        <v>4</v>
      </c>
      <c r="I3" s="24" t="s">
        <v>5</v>
      </c>
      <c r="J3" s="24" t="s">
        <v>6</v>
      </c>
      <c r="K3" s="24" t="s">
        <v>7</v>
      </c>
      <c r="L3" s="24" t="s">
        <v>8</v>
      </c>
      <c r="M3" s="24" t="s">
        <v>9</v>
      </c>
      <c r="N3" s="24" t="s">
        <v>10</v>
      </c>
      <c r="O3" s="24" t="s">
        <v>11</v>
      </c>
      <c r="P3" s="23"/>
      <c r="Q3" s="23"/>
      <c r="R3" s="24" t="s">
        <v>0</v>
      </c>
      <c r="S3" s="24" t="s">
        <v>1</v>
      </c>
      <c r="T3" s="24" t="s">
        <v>2</v>
      </c>
      <c r="U3" s="24" t="s">
        <v>3</v>
      </c>
      <c r="V3" s="24" t="s">
        <v>4</v>
      </c>
      <c r="W3" s="24" t="s">
        <v>5</v>
      </c>
      <c r="X3" s="24" t="s">
        <v>6</v>
      </c>
      <c r="Y3" s="24" t="s">
        <v>7</v>
      </c>
      <c r="Z3" s="24" t="s">
        <v>8</v>
      </c>
      <c r="AA3" s="24" t="s">
        <v>9</v>
      </c>
      <c r="AB3" s="24" t="s">
        <v>10</v>
      </c>
      <c r="AC3" s="24" t="s">
        <v>11</v>
      </c>
      <c r="AD3" s="23"/>
      <c r="AE3" s="24" t="s">
        <v>0</v>
      </c>
      <c r="AF3" s="24" t="s">
        <v>1</v>
      </c>
      <c r="AG3" s="24" t="s">
        <v>2</v>
      </c>
      <c r="AH3" s="24" t="s">
        <v>3</v>
      </c>
      <c r="AI3" s="24" t="s">
        <v>4</v>
      </c>
      <c r="AJ3" s="24" t="s">
        <v>5</v>
      </c>
      <c r="AK3" s="24" t="s">
        <v>6</v>
      </c>
      <c r="AL3" s="24" t="s">
        <v>7</v>
      </c>
      <c r="AM3" s="24" t="s">
        <v>8</v>
      </c>
      <c r="AN3" s="24" t="s">
        <v>9</v>
      </c>
      <c r="AO3" s="24" t="s">
        <v>10</v>
      </c>
      <c r="AP3" s="24" t="s">
        <v>11</v>
      </c>
      <c r="AQ3" s="37" t="s">
        <v>12</v>
      </c>
      <c r="AR3" s="38"/>
    </row>
    <row r="4" spans="1:47" s="25" customFormat="1" ht="30.75" customHeight="1" x14ac:dyDescent="0.2">
      <c r="A4" s="36"/>
      <c r="B4" s="39">
        <v>2012</v>
      </c>
      <c r="C4" s="39" t="s">
        <v>15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39">
        <v>2013</v>
      </c>
      <c r="Q4" s="39" t="s">
        <v>16</v>
      </c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39" t="s">
        <v>17</v>
      </c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1" t="s">
        <v>13</v>
      </c>
      <c r="AR4" s="42" t="s">
        <v>14</v>
      </c>
    </row>
    <row r="5" spans="1:47" x14ac:dyDescent="0.2">
      <c r="A5" s="3" t="s">
        <v>18</v>
      </c>
      <c r="B5" s="13">
        <f>B6+B15+B23+B30</f>
        <v>158905.19999999998</v>
      </c>
      <c r="C5" s="13">
        <f>C6+C15+C23+C30</f>
        <v>55322.400000000001</v>
      </c>
      <c r="D5" s="13">
        <f t="shared" ref="D5:O5" si="0">D6+D15+D23+D30</f>
        <v>13758.199999999999</v>
      </c>
      <c r="E5" s="13">
        <f t="shared" si="0"/>
        <v>13173.600000000002</v>
      </c>
      <c r="F5" s="13">
        <f t="shared" si="0"/>
        <v>14182.499999999996</v>
      </c>
      <c r="G5" s="13">
        <f t="shared" si="0"/>
        <v>14208.099999999999</v>
      </c>
      <c r="H5" s="13">
        <f t="shared" si="0"/>
        <v>13029.800000000001</v>
      </c>
      <c r="I5" s="13">
        <f t="shared" si="0"/>
        <v>13203.1</v>
      </c>
      <c r="J5" s="13">
        <f t="shared" si="0"/>
        <v>12440</v>
      </c>
      <c r="K5" s="13">
        <f t="shared" si="0"/>
        <v>13775.799999999997</v>
      </c>
      <c r="L5" s="13">
        <f t="shared" si="0"/>
        <v>13576.7</v>
      </c>
      <c r="M5" s="13">
        <f t="shared" si="0"/>
        <v>13034.5</v>
      </c>
      <c r="N5" s="13">
        <f t="shared" si="0"/>
        <v>12402.800000000001</v>
      </c>
      <c r="O5" s="13">
        <f t="shared" si="0"/>
        <v>12120.099999999997</v>
      </c>
      <c r="P5" s="13">
        <f>P6+P15+P23+P30</f>
        <v>140981.81699999998</v>
      </c>
      <c r="Q5" s="13">
        <f>Q6+Q15+Q23+Q30</f>
        <v>61317.976999999999</v>
      </c>
      <c r="R5" s="13">
        <f t="shared" ref="R5:Z5" si="1">R6+R15+R23+R30</f>
        <v>12422.7</v>
      </c>
      <c r="S5" s="13">
        <f t="shared" si="1"/>
        <v>11588.000000000002</v>
      </c>
      <c r="T5" s="13">
        <f t="shared" si="1"/>
        <v>12959.906999999997</v>
      </c>
      <c r="U5" s="13">
        <f t="shared" si="1"/>
        <v>12531.180000000004</v>
      </c>
      <c r="V5" s="13">
        <f t="shared" si="1"/>
        <v>11816.19</v>
      </c>
      <c r="W5" s="13">
        <f t="shared" si="1"/>
        <v>10803.9</v>
      </c>
      <c r="X5" s="13">
        <f t="shared" si="1"/>
        <v>11156.23</v>
      </c>
      <c r="Y5" s="13">
        <f t="shared" si="1"/>
        <v>11278.909999999994</v>
      </c>
      <c r="Z5" s="13">
        <f t="shared" si="1"/>
        <v>11970.900000000005</v>
      </c>
      <c r="AA5" s="13">
        <f>AA6+AA15+AA23+AA30</f>
        <v>11597.899999999991</v>
      </c>
      <c r="AB5" s="13">
        <f>AB6+AB15+AB23+AB30</f>
        <v>11352.5</v>
      </c>
      <c r="AC5" s="13">
        <f>AC6+AC15+AC23+AC30</f>
        <v>11503.500000000007</v>
      </c>
      <c r="AD5" s="13">
        <f>AD6+AD15+AD23+AD30</f>
        <v>58126.010000000009</v>
      </c>
      <c r="AE5" s="13">
        <f t="shared" ref="AE5:AM5" si="2">AE6+AE15+AE23+AE30</f>
        <v>10902.9</v>
      </c>
      <c r="AF5" s="13">
        <f t="shared" si="2"/>
        <v>10651.81</v>
      </c>
      <c r="AG5" s="13">
        <f t="shared" si="2"/>
        <v>12065.6</v>
      </c>
      <c r="AH5" s="13">
        <f>AH6+AH15+AH23+AH30</f>
        <v>12472.831</v>
      </c>
      <c r="AI5" s="13">
        <f t="shared" si="2"/>
        <v>12032.868999999999</v>
      </c>
      <c r="AJ5" s="13">
        <f t="shared" si="2"/>
        <v>0</v>
      </c>
      <c r="AK5" s="13">
        <f t="shared" si="2"/>
        <v>0</v>
      </c>
      <c r="AL5" s="13">
        <f t="shared" si="2"/>
        <v>0</v>
      </c>
      <c r="AM5" s="13">
        <f t="shared" si="2"/>
        <v>0</v>
      </c>
      <c r="AN5" s="13">
        <f>AN6+AN15+AN23+AN30</f>
        <v>0</v>
      </c>
      <c r="AO5" s="13">
        <f>AO6+AO15+AO23+AO30</f>
        <v>0</v>
      </c>
      <c r="AP5" s="13">
        <f>AP6+AP15+AP23+AP30</f>
        <v>0</v>
      </c>
      <c r="AQ5" s="13">
        <f>AD5-Q5</f>
        <v>-3191.9669999999896</v>
      </c>
      <c r="AR5" s="28">
        <f>AQ5/Q5</f>
        <v>-5.205597373181424E-2</v>
      </c>
      <c r="AT5" s="31"/>
    </row>
    <row r="6" spans="1:47" x14ac:dyDescent="0.2">
      <c r="A6" s="4" t="s">
        <v>19</v>
      </c>
      <c r="B6" s="14">
        <f t="shared" ref="B6:N6" si="3">B7+B10+B13+B14</f>
        <v>131105.49999999997</v>
      </c>
      <c r="C6" s="14">
        <f t="shared" si="3"/>
        <v>45426</v>
      </c>
      <c r="D6" s="14">
        <f t="shared" si="3"/>
        <v>11628.3</v>
      </c>
      <c r="E6" s="14">
        <f t="shared" si="3"/>
        <v>10945.900000000001</v>
      </c>
      <c r="F6" s="14">
        <f t="shared" si="3"/>
        <v>11139.199999999997</v>
      </c>
      <c r="G6" s="14">
        <f t="shared" si="3"/>
        <v>11712.599999999999</v>
      </c>
      <c r="H6" s="14">
        <f t="shared" si="3"/>
        <v>10697.900000000001</v>
      </c>
      <c r="I6" s="14">
        <f t="shared" si="3"/>
        <v>10580.1</v>
      </c>
      <c r="J6" s="14">
        <f t="shared" si="3"/>
        <v>10561.199999999999</v>
      </c>
      <c r="K6" s="14">
        <f t="shared" si="3"/>
        <v>11661.699999999999</v>
      </c>
      <c r="L6" s="14">
        <f t="shared" si="3"/>
        <v>11053.1</v>
      </c>
      <c r="M6" s="14">
        <f t="shared" si="3"/>
        <v>10843.800000000001</v>
      </c>
      <c r="N6" s="14">
        <f t="shared" si="3"/>
        <v>10257.6</v>
      </c>
      <c r="O6" s="14">
        <f>O7+O10+O13+O14</f>
        <v>10024.099999999999</v>
      </c>
      <c r="P6" s="14">
        <f>P7+P10+P13+P14</f>
        <v>116768.21699999999</v>
      </c>
      <c r="Q6" s="14">
        <f t="shared" ref="Q6" si="4">Q7+Q10+Q13+Q14</f>
        <v>51876.877</v>
      </c>
      <c r="R6" s="14">
        <f t="shared" ref="R6:AB6" si="5">R7+R10+R13+R14</f>
        <v>10606.400000000001</v>
      </c>
      <c r="S6" s="14">
        <f t="shared" si="5"/>
        <v>9707.4000000000015</v>
      </c>
      <c r="T6" s="14">
        <f t="shared" si="5"/>
        <v>10717.006999999998</v>
      </c>
      <c r="U6" s="14">
        <f t="shared" si="5"/>
        <v>11040.920000000002</v>
      </c>
      <c r="V6" s="14">
        <f t="shared" si="5"/>
        <v>9805.15</v>
      </c>
      <c r="W6" s="14">
        <f t="shared" si="5"/>
        <v>9141.5</v>
      </c>
      <c r="X6" s="14">
        <f t="shared" si="5"/>
        <v>9142.630000000001</v>
      </c>
      <c r="Y6" s="14">
        <f t="shared" si="5"/>
        <v>9034.3099999999977</v>
      </c>
      <c r="Z6" s="14">
        <f t="shared" si="5"/>
        <v>9776.100000000004</v>
      </c>
      <c r="AA6" s="14">
        <f t="shared" si="5"/>
        <v>9583.8999999999924</v>
      </c>
      <c r="AB6" s="14">
        <f t="shared" si="5"/>
        <v>9225.3999999999978</v>
      </c>
      <c r="AC6" s="14">
        <f>AC7+AC10+AC13+AC14</f>
        <v>8987.5000000000073</v>
      </c>
      <c r="AD6" s="14">
        <f t="shared" ref="AD6" si="6">AD7+AD10+AD13+AD14</f>
        <v>46247.91</v>
      </c>
      <c r="AE6" s="14">
        <f>AE7+AE10+AE13+AE14</f>
        <v>8822.7000000000007</v>
      </c>
      <c r="AF6" s="14">
        <f t="shared" ref="AF6:AO6" si="7">AF7+AF10+AF13+AF14</f>
        <v>8429.6099999999988</v>
      </c>
      <c r="AG6" s="14">
        <f t="shared" si="7"/>
        <v>9691.2999999999993</v>
      </c>
      <c r="AH6" s="14">
        <f>AH7+AH10+AH13+AH14</f>
        <v>9811.0299999999988</v>
      </c>
      <c r="AI6" s="14">
        <f t="shared" si="7"/>
        <v>9493.2699999999986</v>
      </c>
      <c r="AJ6" s="14">
        <f t="shared" si="7"/>
        <v>0</v>
      </c>
      <c r="AK6" s="14">
        <f t="shared" si="7"/>
        <v>0</v>
      </c>
      <c r="AL6" s="14">
        <f t="shared" si="7"/>
        <v>0</v>
      </c>
      <c r="AM6" s="14">
        <f t="shared" si="7"/>
        <v>0</v>
      </c>
      <c r="AN6" s="14">
        <f t="shared" si="7"/>
        <v>0</v>
      </c>
      <c r="AO6" s="14">
        <f t="shared" si="7"/>
        <v>0</v>
      </c>
      <c r="AP6" s="14">
        <f>AP7+AP10+AP13+AP14</f>
        <v>0</v>
      </c>
      <c r="AQ6" s="14">
        <f t="shared" ref="AQ6:AQ36" si="8">AD6-Q6</f>
        <v>-5628.9669999999969</v>
      </c>
      <c r="AR6" s="26">
        <f t="shared" ref="AR6:AR36" si="9">AQ6/Q6</f>
        <v>-0.10850628113176507</v>
      </c>
      <c r="AT6" s="31"/>
    </row>
    <row r="7" spans="1:47" x14ac:dyDescent="0.2">
      <c r="A7" s="5" t="s">
        <v>20</v>
      </c>
      <c r="B7" s="16">
        <f>SUM(B8:B9)</f>
        <v>110829.69999999998</v>
      </c>
      <c r="C7" s="16">
        <f>SUM(C8:C9)</f>
        <v>38428.399999999994</v>
      </c>
      <c r="D7" s="16">
        <f>SUM(D8:D9)</f>
        <v>9883.6</v>
      </c>
      <c r="E7" s="16">
        <f t="shared" ref="E7:N7" si="10">SUM(E8:E9)</f>
        <v>9195.9000000000015</v>
      </c>
      <c r="F7" s="16">
        <f t="shared" si="10"/>
        <v>9403.5999999999985</v>
      </c>
      <c r="G7" s="16">
        <f t="shared" si="10"/>
        <v>9945.2999999999993</v>
      </c>
      <c r="H7" s="16">
        <f t="shared" si="10"/>
        <v>9455.2000000000007</v>
      </c>
      <c r="I7" s="16">
        <f t="shared" si="10"/>
        <v>9225.9</v>
      </c>
      <c r="J7" s="16">
        <f t="shared" si="10"/>
        <v>9131.7999999999993</v>
      </c>
      <c r="K7" s="16">
        <f t="shared" si="10"/>
        <v>9761.5999999999985</v>
      </c>
      <c r="L7" s="16">
        <f t="shared" si="10"/>
        <v>9375.9</v>
      </c>
      <c r="M7" s="16">
        <f t="shared" si="10"/>
        <v>9317.6</v>
      </c>
      <c r="N7" s="16">
        <f t="shared" si="10"/>
        <v>8284</v>
      </c>
      <c r="O7" s="16">
        <f t="shared" ref="O7:AC7" si="11">SUM(O8:O9)</f>
        <v>7849.2999999999993</v>
      </c>
      <c r="P7" s="16">
        <f>SUM(P8:P9)</f>
        <v>91735.9</v>
      </c>
      <c r="Q7" s="16">
        <f>SUM(Q8:Q9)</f>
        <v>40864</v>
      </c>
      <c r="R7" s="16">
        <f t="shared" si="11"/>
        <v>8251.5</v>
      </c>
      <c r="S7" s="16">
        <f t="shared" si="11"/>
        <v>7515.3000000000011</v>
      </c>
      <c r="T7" s="16">
        <f t="shared" si="11"/>
        <v>8250.1999999999989</v>
      </c>
      <c r="U7" s="16">
        <f t="shared" si="11"/>
        <v>8909.8000000000011</v>
      </c>
      <c r="V7" s="16">
        <f t="shared" si="11"/>
        <v>7937.1999999999989</v>
      </c>
      <c r="W7" s="16">
        <f t="shared" si="11"/>
        <v>6954</v>
      </c>
      <c r="X7" s="16">
        <f t="shared" si="11"/>
        <v>6902.0999999999985</v>
      </c>
      <c r="Y7" s="16">
        <f t="shared" si="11"/>
        <v>6742.2999999999993</v>
      </c>
      <c r="Z7" s="16">
        <f t="shared" si="11"/>
        <v>7967.2000000000044</v>
      </c>
      <c r="AA7" s="16">
        <f t="shared" si="11"/>
        <v>8083.8999999999942</v>
      </c>
      <c r="AB7" s="16">
        <f t="shared" si="11"/>
        <v>7373.8999999999978</v>
      </c>
      <c r="AC7" s="16">
        <f t="shared" si="11"/>
        <v>6848.5000000000073</v>
      </c>
      <c r="AD7" s="16">
        <f>SUM(AD8:AD9)</f>
        <v>33512.5</v>
      </c>
      <c r="AE7" s="16">
        <f>SUM(AE8:AE9)</f>
        <v>6351.2</v>
      </c>
      <c r="AF7" s="16">
        <f>SUM(AF8:AF9)</f>
        <v>6170.3</v>
      </c>
      <c r="AG7" s="16">
        <f t="shared" ref="AG7:AO7" si="12">SUM(AG8:AG9)</f>
        <v>6969.5</v>
      </c>
      <c r="AH7" s="16">
        <f>SUM(AH8:AH9)</f>
        <v>7066.76</v>
      </c>
      <c r="AI7" s="16">
        <f t="shared" si="12"/>
        <v>6954.739999999998</v>
      </c>
      <c r="AJ7" s="16">
        <f t="shared" si="12"/>
        <v>0</v>
      </c>
      <c r="AK7" s="16">
        <f t="shared" si="12"/>
        <v>0</v>
      </c>
      <c r="AL7" s="16">
        <f>SUM(AL8:AL9)</f>
        <v>0</v>
      </c>
      <c r="AM7" s="16">
        <f t="shared" si="12"/>
        <v>0</v>
      </c>
      <c r="AN7" s="16">
        <f t="shared" si="12"/>
        <v>0</v>
      </c>
      <c r="AO7" s="16">
        <f t="shared" si="12"/>
        <v>0</v>
      </c>
      <c r="AP7" s="16">
        <f>SUM(AP8:AP9)</f>
        <v>0</v>
      </c>
      <c r="AQ7" s="16">
        <f t="shared" si="8"/>
        <v>-7351.5</v>
      </c>
      <c r="AR7" s="27">
        <f t="shared" si="9"/>
        <v>-0.17990162490211434</v>
      </c>
      <c r="AT7" s="31"/>
    </row>
    <row r="8" spans="1:47" s="7" customFormat="1" x14ac:dyDescent="0.2">
      <c r="A8" s="6" t="s">
        <v>21</v>
      </c>
      <c r="B8" s="15">
        <f>SUM(D8:O8)</f>
        <v>42584.799999999996</v>
      </c>
      <c r="C8" s="15">
        <f>SUM(D8:G8)</f>
        <v>14172.3</v>
      </c>
      <c r="D8" s="15">
        <v>3474.6</v>
      </c>
      <c r="E8" s="15">
        <v>3670.8</v>
      </c>
      <c r="F8" s="15">
        <v>3394.2</v>
      </c>
      <c r="G8" s="15">
        <v>3632.7</v>
      </c>
      <c r="H8" s="15">
        <v>3455.3</v>
      </c>
      <c r="I8" s="15">
        <v>3961.1</v>
      </c>
      <c r="J8" s="15">
        <v>3646.2</v>
      </c>
      <c r="K8" s="15">
        <v>4153.3999999999996</v>
      </c>
      <c r="L8" s="15">
        <v>3362.4</v>
      </c>
      <c r="M8" s="15">
        <v>3623.1</v>
      </c>
      <c r="N8" s="15">
        <v>2955.6</v>
      </c>
      <c r="O8" s="15">
        <v>3255.4</v>
      </c>
      <c r="P8" s="15">
        <f>SUM(R8:AC8)</f>
        <v>37214.400000000001</v>
      </c>
      <c r="Q8" s="15">
        <f>SUM(R8:V8)</f>
        <v>15787.5</v>
      </c>
      <c r="R8" s="15">
        <v>2854.4</v>
      </c>
      <c r="S8" s="15">
        <v>3214.2000000000003</v>
      </c>
      <c r="T8" s="15">
        <v>3463.6000000000004</v>
      </c>
      <c r="U8" s="15">
        <v>3108.6999999999989</v>
      </c>
      <c r="V8" s="15">
        <v>3146.6000000000004</v>
      </c>
      <c r="W8" s="15">
        <v>3189.2000000000007</v>
      </c>
      <c r="X8" s="15">
        <v>3059.0999999999985</v>
      </c>
      <c r="Y8" s="15">
        <v>3030.9000000000015</v>
      </c>
      <c r="Z8" s="15">
        <v>3272.5</v>
      </c>
      <c r="AA8" s="15">
        <v>3149.0999999999985</v>
      </c>
      <c r="AB8" s="15">
        <v>2981.8999999999978</v>
      </c>
      <c r="AC8" s="15">
        <v>2744.2000000000044</v>
      </c>
      <c r="AD8" s="15">
        <f>SUM(AE8:AP8)</f>
        <v>14172.4</v>
      </c>
      <c r="AE8" s="15">
        <v>2657</v>
      </c>
      <c r="AF8" s="15">
        <v>2553.8000000000002</v>
      </c>
      <c r="AG8" s="15">
        <v>3155.9999999999991</v>
      </c>
      <c r="AH8" s="15">
        <f>[18]объемы!$AJ$8</f>
        <v>2861.5300000000007</v>
      </c>
      <c r="AI8" s="15">
        <f>[19]объемы!$AK$8</f>
        <v>2944.0699999999997</v>
      </c>
      <c r="AJ8" s="15"/>
      <c r="AK8" s="15"/>
      <c r="AL8" s="15"/>
      <c r="AM8" s="15"/>
      <c r="AN8" s="15"/>
      <c r="AO8" s="15"/>
      <c r="AP8" s="15"/>
      <c r="AQ8" s="16">
        <f t="shared" si="8"/>
        <v>-1615.1000000000004</v>
      </c>
      <c r="AR8" s="27">
        <f t="shared" si="9"/>
        <v>-0.10230245447347587</v>
      </c>
      <c r="AT8" s="31"/>
    </row>
    <row r="9" spans="1:47" s="7" customFormat="1" x14ac:dyDescent="0.2">
      <c r="A9" s="6" t="s">
        <v>22</v>
      </c>
      <c r="B9" s="15">
        <f>SUM(D9:O9)</f>
        <v>68244.899999999994</v>
      </c>
      <c r="C9" s="15">
        <f>SUM(D9:G9)</f>
        <v>24256.1</v>
      </c>
      <c r="D9" s="15">
        <v>6409</v>
      </c>
      <c r="E9" s="15">
        <v>5525.1</v>
      </c>
      <c r="F9" s="15">
        <v>6009.4</v>
      </c>
      <c r="G9" s="15">
        <v>6312.6</v>
      </c>
      <c r="H9" s="15">
        <v>5999.9</v>
      </c>
      <c r="I9" s="15">
        <v>5264.8</v>
      </c>
      <c r="J9" s="15">
        <v>5485.6</v>
      </c>
      <c r="K9" s="15">
        <v>5608.2</v>
      </c>
      <c r="L9" s="15">
        <v>6013.5</v>
      </c>
      <c r="M9" s="15">
        <v>5694.5</v>
      </c>
      <c r="N9" s="15">
        <v>5328.4</v>
      </c>
      <c r="O9" s="15">
        <v>4593.8999999999996</v>
      </c>
      <c r="P9" s="15">
        <f>SUM(R9:AC9)</f>
        <v>54521.5</v>
      </c>
      <c r="Q9" s="15">
        <f>SUM(R9:V9)</f>
        <v>25076.5</v>
      </c>
      <c r="R9" s="15">
        <v>5397.1</v>
      </c>
      <c r="S9" s="15">
        <v>4301.1000000000004</v>
      </c>
      <c r="T9" s="15">
        <v>4786.5999999999985</v>
      </c>
      <c r="U9" s="15">
        <v>5801.1000000000022</v>
      </c>
      <c r="V9" s="15">
        <v>4790.5999999999985</v>
      </c>
      <c r="W9" s="15">
        <v>3764.7999999999993</v>
      </c>
      <c r="X9" s="15">
        <v>3843</v>
      </c>
      <c r="Y9" s="15">
        <v>3711.3999999999978</v>
      </c>
      <c r="Z9" s="15">
        <v>4694.7000000000044</v>
      </c>
      <c r="AA9" s="15">
        <v>4934.7999999999956</v>
      </c>
      <c r="AB9" s="15">
        <v>4392</v>
      </c>
      <c r="AC9" s="15">
        <v>4104.3000000000029</v>
      </c>
      <c r="AD9" s="15">
        <f>SUM(AE9:AP9)</f>
        <v>19340.099999999999</v>
      </c>
      <c r="AE9" s="16">
        <v>3694.2</v>
      </c>
      <c r="AF9" s="15">
        <v>3616.5</v>
      </c>
      <c r="AG9" s="15">
        <v>3813.5000000000009</v>
      </c>
      <c r="AH9" s="16">
        <f>[18]объемы!$AJ$9</f>
        <v>4205.2299999999996</v>
      </c>
      <c r="AI9" s="15">
        <f>[19]объемы!$AK$9</f>
        <v>4010.6699999999983</v>
      </c>
      <c r="AJ9" s="15"/>
      <c r="AK9" s="15"/>
      <c r="AL9" s="15"/>
      <c r="AM9" s="15"/>
      <c r="AN9" s="15"/>
      <c r="AO9" s="15"/>
      <c r="AP9" s="15"/>
      <c r="AQ9" s="16">
        <f t="shared" si="8"/>
        <v>-5736.4000000000015</v>
      </c>
      <c r="AR9" s="27">
        <f t="shared" si="9"/>
        <v>-0.22875600661974363</v>
      </c>
      <c r="AT9" s="31"/>
    </row>
    <row r="10" spans="1:47" x14ac:dyDescent="0.2">
      <c r="A10" s="5" t="s">
        <v>23</v>
      </c>
      <c r="B10" s="16">
        <f>SUM(B11:B12)</f>
        <v>19396</v>
      </c>
      <c r="C10" s="16">
        <f>SUM(C11:C12)</f>
        <v>6666.3</v>
      </c>
      <c r="D10" s="16">
        <f t="shared" ref="D10:O10" si="13">SUM(D11:D12)</f>
        <v>1683.4</v>
      </c>
      <c r="E10" s="16">
        <f t="shared" si="13"/>
        <v>1682</v>
      </c>
      <c r="F10" s="16">
        <f t="shared" si="13"/>
        <v>1651.8</v>
      </c>
      <c r="G10" s="16">
        <f t="shared" si="13"/>
        <v>1649.1</v>
      </c>
      <c r="H10" s="16">
        <f t="shared" si="13"/>
        <v>1153.5</v>
      </c>
      <c r="I10" s="16">
        <f t="shared" si="13"/>
        <v>1294.5999999999999</v>
      </c>
      <c r="J10" s="16">
        <f t="shared" si="13"/>
        <v>1357.4</v>
      </c>
      <c r="K10" s="16">
        <f t="shared" si="13"/>
        <v>1817.5</v>
      </c>
      <c r="L10" s="16">
        <f t="shared" si="13"/>
        <v>1642</v>
      </c>
      <c r="M10" s="16">
        <f t="shared" si="13"/>
        <v>1451.2</v>
      </c>
      <c r="N10" s="16">
        <f t="shared" si="13"/>
        <v>1898</v>
      </c>
      <c r="O10" s="16">
        <f t="shared" si="13"/>
        <v>2115.5</v>
      </c>
      <c r="P10" s="16">
        <f>SUM(P11:P12)</f>
        <v>24205.200000000001</v>
      </c>
      <c r="Q10" s="16">
        <f>SUM(Q11:Q12)</f>
        <v>10664.2</v>
      </c>
      <c r="R10" s="16">
        <f t="shared" ref="R10:Z10" si="14">SUM(R11:R12)</f>
        <v>2301.6999999999998</v>
      </c>
      <c r="S10" s="16">
        <f t="shared" si="14"/>
        <v>2122.6999999999998</v>
      </c>
      <c r="T10" s="16">
        <f t="shared" si="14"/>
        <v>2403.4</v>
      </c>
      <c r="U10" s="16">
        <f t="shared" si="14"/>
        <v>2060.71</v>
      </c>
      <c r="V10" s="16">
        <f t="shared" si="14"/>
        <v>1775.69</v>
      </c>
      <c r="W10" s="16">
        <f t="shared" si="14"/>
        <v>2137.1</v>
      </c>
      <c r="X10" s="16">
        <f t="shared" si="14"/>
        <v>2174.6000000000013</v>
      </c>
      <c r="Y10" s="16">
        <f t="shared" si="14"/>
        <v>2236.2999999999993</v>
      </c>
      <c r="Z10" s="16">
        <f t="shared" si="14"/>
        <v>1774.8999999999996</v>
      </c>
      <c r="AA10" s="16">
        <f>SUM(AA11:AA12)</f>
        <v>1396.8000000000002</v>
      </c>
      <c r="AB10" s="16">
        <f>SUM(AB11:AB12)</f>
        <v>1789.4000000000012</v>
      </c>
      <c r="AC10" s="16">
        <f>SUM(AC11:AC12)</f>
        <v>2031.8999999999992</v>
      </c>
      <c r="AD10" s="16">
        <f>SUM(AD11:AD12)</f>
        <v>12311.3</v>
      </c>
      <c r="AE10" s="16">
        <f>SUM(AE11:AE12)</f>
        <v>2379.8000000000002</v>
      </c>
      <c r="AF10" s="16">
        <f t="shared" ref="AF10:AP10" si="15">SUM(AF11:AF12)</f>
        <v>2184.6</v>
      </c>
      <c r="AG10" s="16">
        <f t="shared" si="15"/>
        <v>2614.5</v>
      </c>
      <c r="AH10" s="16">
        <f>SUM(AH11:AH12)</f>
        <v>2672.2</v>
      </c>
      <c r="AI10" s="16">
        <f t="shared" si="15"/>
        <v>2460.2000000000007</v>
      </c>
      <c r="AJ10" s="16">
        <f t="shared" si="15"/>
        <v>0</v>
      </c>
      <c r="AK10" s="16">
        <f t="shared" si="15"/>
        <v>0</v>
      </c>
      <c r="AL10" s="16">
        <f t="shared" si="15"/>
        <v>0</v>
      </c>
      <c r="AM10" s="16">
        <f t="shared" si="15"/>
        <v>0</v>
      </c>
      <c r="AN10" s="16">
        <f>SUM(AN11:AN12)</f>
        <v>0</v>
      </c>
      <c r="AO10" s="16">
        <f t="shared" si="15"/>
        <v>0</v>
      </c>
      <c r="AP10" s="16">
        <f t="shared" si="15"/>
        <v>0</v>
      </c>
      <c r="AQ10" s="16">
        <f t="shared" si="8"/>
        <v>1647.0999999999985</v>
      </c>
      <c r="AR10" s="27">
        <f t="shared" si="9"/>
        <v>0.15445134187280793</v>
      </c>
      <c r="AS10" s="34"/>
      <c r="AT10" s="31"/>
    </row>
    <row r="11" spans="1:47" s="7" customFormat="1" x14ac:dyDescent="0.2">
      <c r="A11" s="6" t="s">
        <v>24</v>
      </c>
      <c r="B11" s="15">
        <f t="shared" ref="B11:B29" si="16">SUM(D11:O11)</f>
        <v>12754.2</v>
      </c>
      <c r="C11" s="15">
        <f t="shared" ref="C11:C14" si="17">SUM(D11:G11)</f>
        <v>4584.1000000000004</v>
      </c>
      <c r="D11" s="15">
        <v>1098.4000000000001</v>
      </c>
      <c r="E11" s="15">
        <v>1057.7</v>
      </c>
      <c r="F11" s="15">
        <v>1086.5</v>
      </c>
      <c r="G11" s="15">
        <v>1341.5</v>
      </c>
      <c r="H11" s="15">
        <v>887.9</v>
      </c>
      <c r="I11" s="15">
        <v>886.3</v>
      </c>
      <c r="J11" s="15">
        <v>691.6</v>
      </c>
      <c r="K11" s="15">
        <v>1046.7</v>
      </c>
      <c r="L11" s="15">
        <v>1012.5</v>
      </c>
      <c r="M11" s="15">
        <v>936.6</v>
      </c>
      <c r="N11" s="15">
        <v>1352.8</v>
      </c>
      <c r="O11" s="15">
        <v>1355.7</v>
      </c>
      <c r="P11" s="15">
        <f t="shared" ref="P11:P29" si="18">SUM(R11:AC11)</f>
        <v>14772.300000000001</v>
      </c>
      <c r="Q11" s="15">
        <f t="shared" ref="Q11:Q14" si="19">SUM(R11:V11)</f>
        <v>7029.5000000000009</v>
      </c>
      <c r="R11" s="15">
        <v>1577.3</v>
      </c>
      <c r="S11" s="15">
        <v>1353.5</v>
      </c>
      <c r="T11" s="15">
        <v>1593.1000000000001</v>
      </c>
      <c r="U11" s="15">
        <v>1358</v>
      </c>
      <c r="V11" s="15">
        <v>1147.6000000000001</v>
      </c>
      <c r="W11" s="15">
        <v>1290.8</v>
      </c>
      <c r="X11" s="15">
        <v>1258.7000000000005</v>
      </c>
      <c r="Y11" s="15">
        <v>1351.3999999999999</v>
      </c>
      <c r="Z11" s="15">
        <v>987.99999999999977</v>
      </c>
      <c r="AA11" s="15">
        <v>652.9000000000002</v>
      </c>
      <c r="AB11" s="15">
        <v>950.90000000000009</v>
      </c>
      <c r="AC11" s="15">
        <v>1250.0999999999999</v>
      </c>
      <c r="AD11" s="15">
        <f t="shared" ref="AD11:AD14" si="20">SUM(AE11:AP11)</f>
        <v>7512.7</v>
      </c>
      <c r="AE11" s="15">
        <v>1404.1</v>
      </c>
      <c r="AF11" s="15">
        <v>1272.1999999999998</v>
      </c>
      <c r="AG11" s="15">
        <v>1710.8</v>
      </c>
      <c r="AH11" s="15">
        <f>[18]объемы!$AJ$11+[18]объемы!$AJ$12+[18]объемы!$AJ$13+[18]объемы!$AJ$16+[18]объемы!$AJ$17+[18]объемы!$AJ$19</f>
        <v>1657.0499999999997</v>
      </c>
      <c r="AI11" s="15">
        <f>[19]объемы!$AK$10+[19]объемы!$AK$15-AI12</f>
        <v>1468.5500000000002</v>
      </c>
      <c r="AJ11" s="15"/>
      <c r="AK11" s="15"/>
      <c r="AL11" s="15"/>
      <c r="AM11" s="15"/>
      <c r="AN11" s="15"/>
      <c r="AO11" s="15"/>
      <c r="AP11" s="15"/>
      <c r="AQ11" s="16">
        <f t="shared" si="8"/>
        <v>483.19999999999891</v>
      </c>
      <c r="AR11" s="27">
        <f t="shared" si="9"/>
        <v>6.873888612276817E-2</v>
      </c>
      <c r="AS11" s="34"/>
      <c r="AT11" s="31"/>
      <c r="AU11" s="32"/>
    </row>
    <row r="12" spans="1:47" s="7" customFormat="1" x14ac:dyDescent="0.2">
      <c r="A12" s="6" t="s">
        <v>25</v>
      </c>
      <c r="B12" s="15">
        <f t="shared" si="16"/>
        <v>6641.8</v>
      </c>
      <c r="C12" s="15">
        <f t="shared" si="17"/>
        <v>2082.1999999999998</v>
      </c>
      <c r="D12" s="15">
        <v>585</v>
      </c>
      <c r="E12" s="15">
        <v>624.29999999999995</v>
      </c>
      <c r="F12" s="15">
        <v>565.29999999999995</v>
      </c>
      <c r="G12" s="15">
        <v>307.60000000000002</v>
      </c>
      <c r="H12" s="15">
        <v>265.60000000000002</v>
      </c>
      <c r="I12" s="15">
        <v>408.3</v>
      </c>
      <c r="J12" s="15">
        <v>665.8</v>
      </c>
      <c r="K12" s="15">
        <v>770.8</v>
      </c>
      <c r="L12" s="15">
        <v>629.5</v>
      </c>
      <c r="M12" s="15">
        <v>514.6</v>
      </c>
      <c r="N12" s="15">
        <v>545.20000000000005</v>
      </c>
      <c r="O12" s="15">
        <v>759.8</v>
      </c>
      <c r="P12" s="15">
        <f t="shared" si="18"/>
        <v>9432.9</v>
      </c>
      <c r="Q12" s="15">
        <f t="shared" si="19"/>
        <v>3634.7</v>
      </c>
      <c r="R12" s="15">
        <v>724.4</v>
      </c>
      <c r="S12" s="15">
        <v>769.2</v>
      </c>
      <c r="T12" s="15">
        <v>810.3</v>
      </c>
      <c r="U12" s="15">
        <v>702.70999999999992</v>
      </c>
      <c r="V12" s="15">
        <v>628.08999999999992</v>
      </c>
      <c r="W12" s="15">
        <v>846.29999999999984</v>
      </c>
      <c r="X12" s="15">
        <v>915.90000000000077</v>
      </c>
      <c r="Y12" s="15">
        <v>884.89999999999941</v>
      </c>
      <c r="Z12" s="15">
        <v>786.9</v>
      </c>
      <c r="AA12" s="15">
        <v>743.89999999999986</v>
      </c>
      <c r="AB12" s="15">
        <v>838.50000000000114</v>
      </c>
      <c r="AC12" s="15">
        <v>781.79999999999927</v>
      </c>
      <c r="AD12" s="15">
        <f t="shared" si="20"/>
        <v>4798.6000000000004</v>
      </c>
      <c r="AE12" s="15">
        <v>975.7</v>
      </c>
      <c r="AF12" s="15">
        <v>912.40000000000009</v>
      </c>
      <c r="AG12" s="15">
        <v>903.69999999999982</v>
      </c>
      <c r="AH12" s="15">
        <f>[18]объемы!$AJ$145+[18]объемы!$AJ$146</f>
        <v>1015.15</v>
      </c>
      <c r="AI12" s="15">
        <f>[19]объемы!$AK$14+[19]объемы!$AK$18</f>
        <v>991.65000000000043</v>
      </c>
      <c r="AJ12" s="15"/>
      <c r="AK12" s="15"/>
      <c r="AL12" s="15"/>
      <c r="AM12" s="15"/>
      <c r="AN12" s="15"/>
      <c r="AO12" s="15"/>
      <c r="AP12" s="15"/>
      <c r="AQ12" s="16">
        <f t="shared" si="8"/>
        <v>1163.9000000000005</v>
      </c>
      <c r="AR12" s="27">
        <f t="shared" si="9"/>
        <v>0.32021900019258825</v>
      </c>
      <c r="AS12" s="34"/>
      <c r="AT12" s="31"/>
      <c r="AU12" s="32"/>
    </row>
    <row r="13" spans="1:47" x14ac:dyDescent="0.2">
      <c r="A13" s="5" t="s">
        <v>26</v>
      </c>
      <c r="B13" s="30">
        <f t="shared" si="16"/>
        <v>464</v>
      </c>
      <c r="C13" s="30">
        <f t="shared" si="17"/>
        <v>95.4</v>
      </c>
      <c r="D13" s="16">
        <v>33</v>
      </c>
      <c r="E13" s="16">
        <v>27.5</v>
      </c>
      <c r="F13" s="16">
        <v>0</v>
      </c>
      <c r="G13" s="16">
        <v>34.9</v>
      </c>
      <c r="H13" s="16">
        <v>22.1</v>
      </c>
      <c r="I13" s="16">
        <v>31.5</v>
      </c>
      <c r="J13" s="16">
        <v>57.5</v>
      </c>
      <c r="K13" s="16">
        <v>65.900000000000006</v>
      </c>
      <c r="L13" s="16">
        <v>30.5</v>
      </c>
      <c r="M13" s="16">
        <v>58.6</v>
      </c>
      <c r="N13" s="16">
        <v>60.6</v>
      </c>
      <c r="O13" s="16">
        <v>41.9</v>
      </c>
      <c r="P13" s="15">
        <f t="shared" si="18"/>
        <v>632.61700000000008</v>
      </c>
      <c r="Q13" s="15">
        <f t="shared" si="19"/>
        <v>256.17700000000002</v>
      </c>
      <c r="R13" s="16">
        <v>32.6</v>
      </c>
      <c r="S13" s="16">
        <v>63.2</v>
      </c>
      <c r="T13" s="16">
        <v>45.106999999999999</v>
      </c>
      <c r="U13" s="16">
        <v>49.41</v>
      </c>
      <c r="V13" s="16">
        <v>65.859999999999985</v>
      </c>
      <c r="W13" s="16">
        <v>39.300000000000011</v>
      </c>
      <c r="X13" s="16">
        <v>58.329999999999984</v>
      </c>
      <c r="Y13" s="16">
        <v>55.710000000000036</v>
      </c>
      <c r="Z13" s="16">
        <v>25</v>
      </c>
      <c r="AA13" s="16">
        <v>70.799999999999955</v>
      </c>
      <c r="AB13" s="16">
        <v>44.800000000000068</v>
      </c>
      <c r="AC13" s="16">
        <v>82.5</v>
      </c>
      <c r="AD13" s="15">
        <f t="shared" si="20"/>
        <v>270.8</v>
      </c>
      <c r="AE13" s="16">
        <v>55</v>
      </c>
      <c r="AF13" s="16">
        <v>48.3</v>
      </c>
      <c r="AG13" s="16">
        <v>64.500000000000014</v>
      </c>
      <c r="AH13" s="16">
        <f>[18]объемы!$AJ$47</f>
        <v>48</v>
      </c>
      <c r="AI13" s="16">
        <f>[19]объемы!$AK$47</f>
        <v>55</v>
      </c>
      <c r="AJ13" s="16"/>
      <c r="AK13" s="16"/>
      <c r="AL13" s="16"/>
      <c r="AM13" s="16"/>
      <c r="AN13" s="16"/>
      <c r="AO13" s="16"/>
      <c r="AP13" s="16"/>
      <c r="AQ13" s="16">
        <f t="shared" si="8"/>
        <v>14.62299999999999</v>
      </c>
      <c r="AR13" s="27">
        <f t="shared" si="9"/>
        <v>5.7081627156223974E-2</v>
      </c>
      <c r="AT13" s="31"/>
    </row>
    <row r="14" spans="1:47" x14ac:dyDescent="0.2">
      <c r="A14" s="5" t="s">
        <v>27</v>
      </c>
      <c r="B14" s="30">
        <f t="shared" si="16"/>
        <v>415.79999999999995</v>
      </c>
      <c r="C14" s="30">
        <f t="shared" si="17"/>
        <v>235.89999999999998</v>
      </c>
      <c r="D14" s="16">
        <v>28.3</v>
      </c>
      <c r="E14" s="16">
        <v>40.5</v>
      </c>
      <c r="F14" s="16">
        <v>83.8</v>
      </c>
      <c r="G14" s="16">
        <v>83.3</v>
      </c>
      <c r="H14" s="16">
        <v>67.099999999999994</v>
      </c>
      <c r="I14" s="16">
        <v>28.1</v>
      </c>
      <c r="J14" s="16">
        <v>14.5</v>
      </c>
      <c r="K14" s="16">
        <v>16.7</v>
      </c>
      <c r="L14" s="16">
        <v>4.7</v>
      </c>
      <c r="M14" s="16">
        <v>16.399999999999999</v>
      </c>
      <c r="N14" s="16">
        <v>15</v>
      </c>
      <c r="O14" s="16">
        <v>17.399999999999999</v>
      </c>
      <c r="P14" s="15">
        <f t="shared" si="18"/>
        <v>194.5</v>
      </c>
      <c r="Q14" s="15">
        <f t="shared" si="19"/>
        <v>92.5</v>
      </c>
      <c r="R14" s="16">
        <v>20.6</v>
      </c>
      <c r="S14" s="16">
        <v>6.2</v>
      </c>
      <c r="T14" s="16">
        <v>18.3</v>
      </c>
      <c r="U14" s="16">
        <v>20.999999999999993</v>
      </c>
      <c r="V14" s="16">
        <v>26.400000000000006</v>
      </c>
      <c r="W14" s="16">
        <v>11.099999999999994</v>
      </c>
      <c r="X14" s="16">
        <v>7.6000000000000085</v>
      </c>
      <c r="Y14" s="16">
        <v>0</v>
      </c>
      <c r="Z14" s="16">
        <v>9</v>
      </c>
      <c r="AA14" s="16">
        <v>32.399999999999991</v>
      </c>
      <c r="AB14" s="16">
        <v>17.300000000000011</v>
      </c>
      <c r="AC14" s="16">
        <v>24.599999999999994</v>
      </c>
      <c r="AD14" s="15">
        <f t="shared" si="20"/>
        <v>153.31000000000003</v>
      </c>
      <c r="AE14" s="16">
        <v>36.700000000000003</v>
      </c>
      <c r="AF14" s="16">
        <v>26.410000000000004</v>
      </c>
      <c r="AG14" s="16">
        <v>42.800000000000004</v>
      </c>
      <c r="AH14" s="16">
        <f>[18]объемы!$AJ$55</f>
        <v>24.069999999999993</v>
      </c>
      <c r="AI14" s="16">
        <f>[19]объемы!$AK$55</f>
        <v>23.330000000000013</v>
      </c>
      <c r="AJ14" s="16"/>
      <c r="AK14" s="16"/>
      <c r="AL14" s="16"/>
      <c r="AM14" s="16"/>
      <c r="AN14" s="16"/>
      <c r="AO14" s="16"/>
      <c r="AP14" s="16"/>
      <c r="AQ14" s="16">
        <f t="shared" si="8"/>
        <v>60.810000000000031</v>
      </c>
      <c r="AR14" s="27">
        <f t="shared" si="9"/>
        <v>0.65740540540540571</v>
      </c>
      <c r="AT14" s="31"/>
    </row>
    <row r="15" spans="1:47" x14ac:dyDescent="0.2">
      <c r="A15" s="4" t="s">
        <v>28</v>
      </c>
      <c r="B15" s="14">
        <f t="shared" ref="B15:P15" si="21">SUM(B16:B22)</f>
        <v>11846.100000000002</v>
      </c>
      <c r="C15" s="14">
        <f t="shared" si="21"/>
        <v>4452.6000000000004</v>
      </c>
      <c r="D15" s="14">
        <f t="shared" si="21"/>
        <v>932.19999999999993</v>
      </c>
      <c r="E15" s="14">
        <f t="shared" si="21"/>
        <v>943.00000000000011</v>
      </c>
      <c r="F15" s="14">
        <f t="shared" si="21"/>
        <v>1495.8000000000002</v>
      </c>
      <c r="G15" s="14">
        <f t="shared" si="21"/>
        <v>1081.5999999999999</v>
      </c>
      <c r="H15" s="14">
        <f t="shared" si="21"/>
        <v>876.09999999999991</v>
      </c>
      <c r="I15" s="14">
        <f t="shared" si="21"/>
        <v>1060.3999999999999</v>
      </c>
      <c r="J15" s="14">
        <f t="shared" si="21"/>
        <v>711.7</v>
      </c>
      <c r="K15" s="14">
        <f t="shared" si="21"/>
        <v>1018.9</v>
      </c>
      <c r="L15" s="14">
        <f t="shared" si="21"/>
        <v>1261.6000000000001</v>
      </c>
      <c r="M15" s="14">
        <f t="shared" si="21"/>
        <v>901.9</v>
      </c>
      <c r="N15" s="14">
        <f t="shared" si="21"/>
        <v>805.1</v>
      </c>
      <c r="O15" s="14">
        <f t="shared" si="21"/>
        <v>757.80000000000007</v>
      </c>
      <c r="P15" s="14">
        <f t="shared" si="21"/>
        <v>8818.9</v>
      </c>
      <c r="Q15" s="14">
        <f t="shared" ref="Q15" si="22">SUM(Q16:Q22)</f>
        <v>2616.9</v>
      </c>
      <c r="R15" s="14">
        <f>SUM(R16:R22)</f>
        <v>439.79999999999995</v>
      </c>
      <c r="S15" s="14">
        <f t="shared" ref="S15:X15" si="23">SUM(S16:S22)</f>
        <v>485.1</v>
      </c>
      <c r="T15" s="14">
        <f t="shared" si="23"/>
        <v>676.10000000000014</v>
      </c>
      <c r="U15" s="14">
        <f t="shared" si="23"/>
        <v>332.69999999999993</v>
      </c>
      <c r="V15" s="14">
        <f t="shared" si="23"/>
        <v>683.2</v>
      </c>
      <c r="W15" s="14">
        <f t="shared" si="23"/>
        <v>407.7999999999999</v>
      </c>
      <c r="X15" s="14">
        <f t="shared" si="23"/>
        <v>869.30000000000007</v>
      </c>
      <c r="Y15" s="14">
        <f t="shared" ref="Y15:AG15" si="24">SUM(Y16:Y22)</f>
        <v>1061.5999999999995</v>
      </c>
      <c r="Z15" s="14">
        <f t="shared" si="24"/>
        <v>923.8000000000003</v>
      </c>
      <c r="AA15" s="14">
        <f t="shared" si="24"/>
        <v>966.29999999999984</v>
      </c>
      <c r="AB15" s="14">
        <f t="shared" si="24"/>
        <v>797.19999999999982</v>
      </c>
      <c r="AC15" s="14">
        <f t="shared" si="24"/>
        <v>1176</v>
      </c>
      <c r="AD15" s="14">
        <f t="shared" ref="AD15" si="25">SUM(AD16:AD22)</f>
        <v>4388.0700000000006</v>
      </c>
      <c r="AE15" s="14">
        <f t="shared" si="24"/>
        <v>730.3</v>
      </c>
      <c r="AF15" s="14">
        <f t="shared" si="24"/>
        <v>806.17000000000007</v>
      </c>
      <c r="AG15" s="14">
        <f t="shared" si="24"/>
        <v>869.09999999999991</v>
      </c>
      <c r="AH15" s="14">
        <f t="shared" ref="AH15:AP15" si="26">SUM(AH16:AH22)</f>
        <v>1146</v>
      </c>
      <c r="AI15" s="14">
        <f t="shared" si="26"/>
        <v>836.50000000000045</v>
      </c>
      <c r="AJ15" s="14">
        <f t="shared" si="26"/>
        <v>0</v>
      </c>
      <c r="AK15" s="14">
        <f t="shared" si="26"/>
        <v>0</v>
      </c>
      <c r="AL15" s="14">
        <f t="shared" si="26"/>
        <v>0</v>
      </c>
      <c r="AM15" s="14">
        <f t="shared" si="26"/>
        <v>0</v>
      </c>
      <c r="AN15" s="14">
        <f t="shared" si="26"/>
        <v>0</v>
      </c>
      <c r="AO15" s="14">
        <f t="shared" si="26"/>
        <v>0</v>
      </c>
      <c r="AP15" s="14">
        <f t="shared" si="26"/>
        <v>0</v>
      </c>
      <c r="AQ15" s="14">
        <f t="shared" si="8"/>
        <v>1771.1700000000005</v>
      </c>
      <c r="AR15" s="26">
        <f t="shared" si="9"/>
        <v>0.67681990141006554</v>
      </c>
      <c r="AT15" s="31"/>
    </row>
    <row r="16" spans="1:47" x14ac:dyDescent="0.2">
      <c r="A16" s="5" t="s">
        <v>29</v>
      </c>
      <c r="B16" s="30">
        <f t="shared" si="16"/>
        <v>7962.7000000000016</v>
      </c>
      <c r="C16" s="30">
        <f t="shared" ref="C16:C29" si="27">SUM(D16:G16)</f>
        <v>3096.4000000000005</v>
      </c>
      <c r="D16" s="16">
        <v>570.29999999999995</v>
      </c>
      <c r="E16" s="16">
        <v>708.6</v>
      </c>
      <c r="F16" s="16">
        <v>1015.2</v>
      </c>
      <c r="G16" s="16">
        <v>802.3</v>
      </c>
      <c r="H16" s="16">
        <v>465.3</v>
      </c>
      <c r="I16" s="16">
        <v>632</v>
      </c>
      <c r="J16" s="16">
        <v>413.5</v>
      </c>
      <c r="K16" s="16">
        <v>743.5</v>
      </c>
      <c r="L16" s="16">
        <v>1051.0999999999999</v>
      </c>
      <c r="M16" s="16">
        <v>650.29999999999995</v>
      </c>
      <c r="N16" s="16">
        <v>526.29999999999995</v>
      </c>
      <c r="O16" s="16">
        <v>384.3</v>
      </c>
      <c r="P16" s="30">
        <f t="shared" si="18"/>
        <v>4065.6</v>
      </c>
      <c r="Q16" s="30">
        <f t="shared" ref="Q16:Q22" si="28">SUM(R16:V16)</f>
        <v>366.1</v>
      </c>
      <c r="R16" s="16">
        <v>41.2</v>
      </c>
      <c r="S16" s="16">
        <v>26.2</v>
      </c>
      <c r="T16" s="16">
        <v>86.699999999999989</v>
      </c>
      <c r="U16" s="16">
        <v>19</v>
      </c>
      <c r="V16" s="16">
        <v>193</v>
      </c>
      <c r="W16" s="16">
        <v>111.79999999999995</v>
      </c>
      <c r="X16" s="16">
        <v>334.3</v>
      </c>
      <c r="Y16" s="16">
        <v>787.39999999999986</v>
      </c>
      <c r="Z16" s="16">
        <v>693.40000000000009</v>
      </c>
      <c r="AA16" s="16">
        <v>655.89999999999986</v>
      </c>
      <c r="AB16" s="16">
        <v>447.79999999999995</v>
      </c>
      <c r="AC16" s="16">
        <v>668.90000000000009</v>
      </c>
      <c r="AD16" s="30">
        <f t="shared" ref="AD16:AD22" si="29">SUM(AE16:AP16)</f>
        <v>2502.6</v>
      </c>
      <c r="AE16" s="16">
        <v>377.7</v>
      </c>
      <c r="AF16" s="16">
        <v>472.90000000000003</v>
      </c>
      <c r="AG16" s="16">
        <v>601.5</v>
      </c>
      <c r="AH16" s="16">
        <f>[18]объемы!$AJ$20</f>
        <v>653.08999999999992</v>
      </c>
      <c r="AI16" s="16">
        <f>[19]объемы!$AK$20</f>
        <v>397.4100000000002</v>
      </c>
      <c r="AJ16" s="16"/>
      <c r="AK16" s="16"/>
      <c r="AL16" s="16"/>
      <c r="AM16" s="16"/>
      <c r="AN16" s="16"/>
      <c r="AO16" s="16"/>
      <c r="AP16" s="16"/>
      <c r="AQ16" s="16">
        <f t="shared" si="8"/>
        <v>2136.5</v>
      </c>
      <c r="AR16" s="27">
        <f t="shared" si="9"/>
        <v>5.835837202950013</v>
      </c>
      <c r="AT16" s="35"/>
    </row>
    <row r="17" spans="1:46" x14ac:dyDescent="0.2">
      <c r="A17" s="5" t="s">
        <v>30</v>
      </c>
      <c r="B17" s="30">
        <f t="shared" si="16"/>
        <v>871.1</v>
      </c>
      <c r="C17" s="30">
        <f t="shared" si="27"/>
        <v>396.1</v>
      </c>
      <c r="D17" s="16">
        <v>135.69999999999999</v>
      </c>
      <c r="E17" s="16">
        <v>86.4</v>
      </c>
      <c r="F17" s="16">
        <v>119</v>
      </c>
      <c r="G17" s="16">
        <v>55</v>
      </c>
      <c r="H17" s="16">
        <v>89.7</v>
      </c>
      <c r="I17" s="16">
        <v>81.8</v>
      </c>
      <c r="J17" s="16">
        <v>97.9</v>
      </c>
      <c r="K17" s="16">
        <v>69.7</v>
      </c>
      <c r="L17" s="16">
        <v>30.8</v>
      </c>
      <c r="M17" s="16">
        <v>42</v>
      </c>
      <c r="N17" s="16">
        <v>30.5</v>
      </c>
      <c r="O17" s="16">
        <v>32.6</v>
      </c>
      <c r="P17" s="30">
        <f t="shared" si="18"/>
        <v>835</v>
      </c>
      <c r="Q17" s="30">
        <f t="shared" si="28"/>
        <v>382.9</v>
      </c>
      <c r="R17" s="16">
        <v>75.099999999999994</v>
      </c>
      <c r="S17" s="16">
        <v>101.5</v>
      </c>
      <c r="T17" s="16">
        <v>81.700000000000017</v>
      </c>
      <c r="U17" s="16">
        <v>41.599999999999966</v>
      </c>
      <c r="V17" s="16">
        <v>83</v>
      </c>
      <c r="W17" s="16">
        <v>60.800000000000011</v>
      </c>
      <c r="X17" s="16">
        <v>59.199999999999989</v>
      </c>
      <c r="Y17" s="16">
        <v>38.600000000000023</v>
      </c>
      <c r="Z17" s="16">
        <v>53.399999999999977</v>
      </c>
      <c r="AA17" s="16">
        <v>52</v>
      </c>
      <c r="AB17" s="16">
        <v>104.5</v>
      </c>
      <c r="AC17" s="16">
        <v>83.600000000000023</v>
      </c>
      <c r="AD17" s="30">
        <f t="shared" si="29"/>
        <v>253.03</v>
      </c>
      <c r="AE17" s="16">
        <v>54.4</v>
      </c>
      <c r="AF17" s="16">
        <v>53.13</v>
      </c>
      <c r="AG17" s="16">
        <v>23.900000000000006</v>
      </c>
      <c r="AH17" s="16">
        <f>[18]объемы!$AJ$35</f>
        <v>22.75</v>
      </c>
      <c r="AI17" s="16">
        <f>[19]объемы!$AK$35</f>
        <v>98.85</v>
      </c>
      <c r="AJ17" s="16"/>
      <c r="AK17" s="16"/>
      <c r="AL17" s="16"/>
      <c r="AM17" s="16"/>
      <c r="AN17" s="16"/>
      <c r="AO17" s="16"/>
      <c r="AP17" s="16"/>
      <c r="AQ17" s="16">
        <f t="shared" si="8"/>
        <v>-129.86999999999998</v>
      </c>
      <c r="AR17" s="27">
        <f t="shared" si="9"/>
        <v>-0.33917471924784537</v>
      </c>
      <c r="AT17" s="31"/>
    </row>
    <row r="18" spans="1:46" x14ac:dyDescent="0.2">
      <c r="A18" s="5" t="s">
        <v>31</v>
      </c>
      <c r="B18" s="30">
        <f t="shared" si="16"/>
        <v>643.19999999999993</v>
      </c>
      <c r="C18" s="30">
        <f t="shared" si="27"/>
        <v>129.9</v>
      </c>
      <c r="D18" s="16">
        <v>22.8</v>
      </c>
      <c r="E18" s="16">
        <v>0</v>
      </c>
      <c r="F18" s="16">
        <v>86.9</v>
      </c>
      <c r="G18" s="16">
        <v>20.2</v>
      </c>
      <c r="H18" s="16">
        <v>163</v>
      </c>
      <c r="I18" s="16">
        <v>173.1</v>
      </c>
      <c r="J18" s="16">
        <v>45.5</v>
      </c>
      <c r="K18" s="16">
        <v>44.4</v>
      </c>
      <c r="L18" s="16">
        <v>0</v>
      </c>
      <c r="M18" s="16">
        <v>0</v>
      </c>
      <c r="N18" s="16">
        <v>45.9</v>
      </c>
      <c r="O18" s="16">
        <v>41.4</v>
      </c>
      <c r="P18" s="30">
        <f t="shared" si="18"/>
        <v>847.5</v>
      </c>
      <c r="Q18" s="30">
        <f t="shared" si="28"/>
        <v>437.9</v>
      </c>
      <c r="R18" s="16">
        <v>31.3</v>
      </c>
      <c r="S18" s="16">
        <v>62.4</v>
      </c>
      <c r="T18" s="16">
        <v>148.10000000000002</v>
      </c>
      <c r="U18" s="16">
        <v>77.699999999999989</v>
      </c>
      <c r="V18" s="16">
        <v>118.39999999999998</v>
      </c>
      <c r="W18" s="16">
        <v>23.5</v>
      </c>
      <c r="X18" s="16">
        <v>104</v>
      </c>
      <c r="Y18" s="16">
        <v>70.100000000000023</v>
      </c>
      <c r="Z18" s="16">
        <v>24.899999999999977</v>
      </c>
      <c r="AA18" s="16">
        <v>64.100000000000023</v>
      </c>
      <c r="AB18" s="16">
        <v>23.899999999999977</v>
      </c>
      <c r="AC18" s="16">
        <v>99.100000000000023</v>
      </c>
      <c r="AD18" s="30">
        <f t="shared" si="29"/>
        <v>563.48</v>
      </c>
      <c r="AE18" s="16">
        <v>85.1</v>
      </c>
      <c r="AF18" s="16">
        <v>111.28</v>
      </c>
      <c r="AG18" s="16">
        <v>138.79999999999998</v>
      </c>
      <c r="AH18" s="16">
        <f>[18]объемы!$AJ$37</f>
        <v>136.09000000000003</v>
      </c>
      <c r="AI18" s="16">
        <f>[19]объемы!$AK$37</f>
        <v>92.20999999999998</v>
      </c>
      <c r="AJ18" s="16"/>
      <c r="AK18" s="16"/>
      <c r="AL18" s="16"/>
      <c r="AM18" s="16"/>
      <c r="AN18" s="16"/>
      <c r="AO18" s="16"/>
      <c r="AP18" s="16"/>
      <c r="AQ18" s="16">
        <f t="shared" si="8"/>
        <v>125.58000000000004</v>
      </c>
      <c r="AR18" s="27">
        <f t="shared" si="9"/>
        <v>0.28677780315140455</v>
      </c>
      <c r="AT18" s="31"/>
    </row>
    <row r="19" spans="1:46" x14ac:dyDescent="0.2">
      <c r="A19" s="5" t="s">
        <v>32</v>
      </c>
      <c r="B19" s="30">
        <f t="shared" si="16"/>
        <v>1756.1000000000001</v>
      </c>
      <c r="C19" s="30">
        <f t="shared" si="27"/>
        <v>732.30000000000007</v>
      </c>
      <c r="D19" s="16">
        <v>187</v>
      </c>
      <c r="E19" s="16">
        <v>128.19999999999999</v>
      </c>
      <c r="F19" s="16">
        <v>249.5</v>
      </c>
      <c r="G19" s="16">
        <v>167.6</v>
      </c>
      <c r="H19" s="16">
        <v>138.80000000000001</v>
      </c>
      <c r="I19" s="16">
        <v>131.6</v>
      </c>
      <c r="J19" s="16">
        <v>110.7</v>
      </c>
      <c r="K19" s="16">
        <v>121.7</v>
      </c>
      <c r="L19" s="16">
        <v>113.9</v>
      </c>
      <c r="M19" s="16">
        <v>151.6</v>
      </c>
      <c r="N19" s="16">
        <v>92.4</v>
      </c>
      <c r="O19" s="16">
        <v>163.1</v>
      </c>
      <c r="P19" s="30">
        <f t="shared" si="18"/>
        <v>1944</v>
      </c>
      <c r="Q19" s="30">
        <f t="shared" si="28"/>
        <v>879.1</v>
      </c>
      <c r="R19" s="16">
        <v>184.7</v>
      </c>
      <c r="S19" s="16">
        <v>180</v>
      </c>
      <c r="T19" s="16">
        <v>209.90000000000003</v>
      </c>
      <c r="U19" s="16">
        <v>114</v>
      </c>
      <c r="V19" s="16">
        <v>190.5</v>
      </c>
      <c r="W19" s="16">
        <v>127.89999999999993</v>
      </c>
      <c r="X19" s="16">
        <v>280.7000000000001</v>
      </c>
      <c r="Y19" s="16">
        <v>105.49999999999982</v>
      </c>
      <c r="Z19" s="16">
        <v>99.300000000000182</v>
      </c>
      <c r="AA19" s="16">
        <v>141.49999999999994</v>
      </c>
      <c r="AB19" s="16">
        <v>140.89999999999992</v>
      </c>
      <c r="AC19" s="16">
        <v>169.10000000000014</v>
      </c>
      <c r="AD19" s="30">
        <f t="shared" si="29"/>
        <v>673.78000000000009</v>
      </c>
      <c r="AE19" s="16">
        <v>166.5</v>
      </c>
      <c r="AF19" s="16">
        <v>103.57999999999998</v>
      </c>
      <c r="AG19" s="16">
        <v>53</v>
      </c>
      <c r="AH19" s="16">
        <f>[18]объемы!$AJ$33+[18]объемы!$AJ$53</f>
        <v>227.59999999999997</v>
      </c>
      <c r="AI19" s="16">
        <f>[19]объемы!$AK$33+[19]объемы!$AK$53</f>
        <v>123.10000000000009</v>
      </c>
      <c r="AJ19" s="16"/>
      <c r="AK19" s="16"/>
      <c r="AL19" s="16"/>
      <c r="AM19" s="16"/>
      <c r="AN19" s="16"/>
      <c r="AO19" s="16"/>
      <c r="AP19" s="16"/>
      <c r="AQ19" s="16">
        <f t="shared" si="8"/>
        <v>-205.31999999999994</v>
      </c>
      <c r="AR19" s="27">
        <f t="shared" si="9"/>
        <v>-0.23355704697986571</v>
      </c>
      <c r="AS19" s="29"/>
      <c r="AT19" s="31"/>
    </row>
    <row r="20" spans="1:46" x14ac:dyDescent="0.2">
      <c r="A20" s="5" t="s">
        <v>33</v>
      </c>
      <c r="B20" s="30">
        <f t="shared" si="16"/>
        <v>37.4</v>
      </c>
      <c r="C20" s="30">
        <f t="shared" si="27"/>
        <v>12.4</v>
      </c>
      <c r="D20" s="16">
        <v>3.1</v>
      </c>
      <c r="E20" s="16">
        <v>2.6</v>
      </c>
      <c r="F20" s="16">
        <v>2.8</v>
      </c>
      <c r="G20" s="16">
        <v>3.9</v>
      </c>
      <c r="H20" s="16">
        <v>2.2999999999999998</v>
      </c>
      <c r="I20" s="16">
        <v>6.1</v>
      </c>
      <c r="J20" s="16">
        <v>6.1</v>
      </c>
      <c r="K20" s="16">
        <v>0</v>
      </c>
      <c r="L20" s="16">
        <v>2.4</v>
      </c>
      <c r="M20" s="16">
        <v>2.8</v>
      </c>
      <c r="N20" s="16">
        <v>2.7</v>
      </c>
      <c r="O20" s="16">
        <v>2.6</v>
      </c>
      <c r="P20" s="30">
        <f t="shared" si="18"/>
        <v>9.1999999999999993</v>
      </c>
      <c r="Q20" s="30">
        <f t="shared" si="28"/>
        <v>2.6</v>
      </c>
      <c r="R20" s="16">
        <v>0</v>
      </c>
      <c r="S20" s="16">
        <v>0</v>
      </c>
      <c r="T20" s="16">
        <v>2.6</v>
      </c>
      <c r="U20" s="16">
        <v>0</v>
      </c>
      <c r="V20" s="16">
        <v>0</v>
      </c>
      <c r="W20" s="16">
        <v>0</v>
      </c>
      <c r="X20" s="16">
        <v>0</v>
      </c>
      <c r="Y20" s="16">
        <v>2.8000000000000003</v>
      </c>
      <c r="Z20" s="16">
        <v>0</v>
      </c>
      <c r="AA20" s="16">
        <v>0</v>
      </c>
      <c r="AB20" s="16">
        <v>0</v>
      </c>
      <c r="AC20" s="16">
        <v>3.7999999999999989</v>
      </c>
      <c r="AD20" s="30">
        <f t="shared" si="29"/>
        <v>0</v>
      </c>
      <c r="AE20" s="16">
        <v>0</v>
      </c>
      <c r="AF20" s="16"/>
      <c r="AG20" s="16">
        <v>0</v>
      </c>
      <c r="AH20" s="16">
        <f>[18]объемы!$AJ$57</f>
        <v>0</v>
      </c>
      <c r="AI20" s="16">
        <f>[19]объемы!$AK$57</f>
        <v>0</v>
      </c>
      <c r="AJ20" s="16"/>
      <c r="AK20" s="16"/>
      <c r="AL20" s="16"/>
      <c r="AM20" s="16"/>
      <c r="AN20" s="16"/>
      <c r="AO20" s="16"/>
      <c r="AP20" s="16"/>
      <c r="AQ20" s="16">
        <f t="shared" si="8"/>
        <v>-2.6</v>
      </c>
      <c r="AR20" s="27">
        <f t="shared" si="9"/>
        <v>-1</v>
      </c>
      <c r="AT20" s="31"/>
    </row>
    <row r="21" spans="1:46" x14ac:dyDescent="0.2">
      <c r="A21" s="5" t="s">
        <v>34</v>
      </c>
      <c r="B21" s="30">
        <f t="shared" si="16"/>
        <v>321.7</v>
      </c>
      <c r="C21" s="30">
        <f t="shared" si="27"/>
        <v>85.5</v>
      </c>
      <c r="D21" s="16">
        <v>13.3</v>
      </c>
      <c r="E21" s="16">
        <v>17.2</v>
      </c>
      <c r="F21" s="16">
        <v>22.4</v>
      </c>
      <c r="G21" s="16">
        <v>32.6</v>
      </c>
      <c r="H21" s="16">
        <v>17</v>
      </c>
      <c r="I21" s="16">
        <v>35.799999999999997</v>
      </c>
      <c r="J21" s="16">
        <v>38</v>
      </c>
      <c r="K21" s="16">
        <v>13.8</v>
      </c>
      <c r="L21" s="16">
        <v>26.2</v>
      </c>
      <c r="M21" s="16">
        <v>31</v>
      </c>
      <c r="N21" s="16">
        <v>25.7</v>
      </c>
      <c r="O21" s="16">
        <v>48.7</v>
      </c>
      <c r="P21" s="30">
        <f t="shared" si="18"/>
        <v>214.80000000000004</v>
      </c>
      <c r="Q21" s="30">
        <f t="shared" si="28"/>
        <v>126.39999999999999</v>
      </c>
      <c r="R21" s="16">
        <v>16.899999999999999</v>
      </c>
      <c r="S21" s="16">
        <v>33.799999999999997</v>
      </c>
      <c r="T21" s="16">
        <v>22.400000000000006</v>
      </c>
      <c r="U21" s="16">
        <v>36.199999999999996</v>
      </c>
      <c r="V21" s="16">
        <v>17.100000000000009</v>
      </c>
      <c r="W21" s="16">
        <v>21.299999999999997</v>
      </c>
      <c r="X21" s="16">
        <v>9.7999999999999972</v>
      </c>
      <c r="Y21" s="16">
        <v>11.100000000000009</v>
      </c>
      <c r="Z21" s="16">
        <v>5.0999999999999943</v>
      </c>
      <c r="AA21" s="16">
        <v>15.700000000000003</v>
      </c>
      <c r="AB21" s="16">
        <v>9.2999999999999972</v>
      </c>
      <c r="AC21" s="16">
        <v>16.099999999999994</v>
      </c>
      <c r="AD21" s="30">
        <f t="shared" si="29"/>
        <v>14</v>
      </c>
      <c r="AE21" s="16">
        <v>0</v>
      </c>
      <c r="AF21" s="16">
        <v>3</v>
      </c>
      <c r="AG21" s="16">
        <v>0</v>
      </c>
      <c r="AH21" s="16">
        <f>[18]объемы!$AJ$64</f>
        <v>5.5</v>
      </c>
      <c r="AI21" s="16">
        <f>[19]объемы!$AK$64</f>
        <v>5.5</v>
      </c>
      <c r="AJ21" s="16"/>
      <c r="AK21" s="16"/>
      <c r="AL21" s="16"/>
      <c r="AM21" s="16"/>
      <c r="AN21" s="16"/>
      <c r="AO21" s="16"/>
      <c r="AP21" s="16"/>
      <c r="AQ21" s="16">
        <f t="shared" si="8"/>
        <v>-112.39999999999999</v>
      </c>
      <c r="AR21" s="27">
        <f t="shared" si="9"/>
        <v>-0.88924050632911389</v>
      </c>
      <c r="AT21" s="31"/>
    </row>
    <row r="22" spans="1:46" x14ac:dyDescent="0.2">
      <c r="A22" s="5" t="s">
        <v>35</v>
      </c>
      <c r="B22" s="30">
        <f t="shared" si="16"/>
        <v>253.9</v>
      </c>
      <c r="C22" s="30">
        <f t="shared" si="27"/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25.8</v>
      </c>
      <c r="L22" s="16">
        <v>37.200000000000003</v>
      </c>
      <c r="M22" s="16">
        <v>24.2</v>
      </c>
      <c r="N22" s="16">
        <v>81.599999999999994</v>
      </c>
      <c r="O22" s="16">
        <v>85.1</v>
      </c>
      <c r="P22" s="30">
        <f t="shared" si="18"/>
        <v>902.8</v>
      </c>
      <c r="Q22" s="30">
        <f t="shared" si="28"/>
        <v>421.9</v>
      </c>
      <c r="R22" s="16">
        <v>90.6</v>
      </c>
      <c r="S22" s="16">
        <v>81.2</v>
      </c>
      <c r="T22" s="16">
        <v>124.69999999999999</v>
      </c>
      <c r="U22" s="16">
        <v>44.199999999999989</v>
      </c>
      <c r="V22" s="16">
        <v>81.199999999999989</v>
      </c>
      <c r="W22" s="16">
        <v>62.5</v>
      </c>
      <c r="X22" s="16">
        <v>81.300000000000068</v>
      </c>
      <c r="Y22" s="16">
        <v>46.099999999999909</v>
      </c>
      <c r="Z22" s="16">
        <v>47.700000000000045</v>
      </c>
      <c r="AA22" s="16">
        <v>37.100000000000023</v>
      </c>
      <c r="AB22" s="16">
        <v>70.799999999999955</v>
      </c>
      <c r="AC22" s="16">
        <v>135.39999999999998</v>
      </c>
      <c r="AD22" s="30">
        <f t="shared" si="29"/>
        <v>381.18</v>
      </c>
      <c r="AE22" s="16">
        <v>46.6</v>
      </c>
      <c r="AF22" s="16">
        <v>62.280000000000008</v>
      </c>
      <c r="AG22" s="16">
        <v>51.900000000000006</v>
      </c>
      <c r="AH22" s="16">
        <f>[18]объемы!$AJ$62</f>
        <v>100.96999999999997</v>
      </c>
      <c r="AI22" s="16">
        <f>[19]объемы!$AK$62</f>
        <v>119.43</v>
      </c>
      <c r="AJ22" s="16"/>
      <c r="AK22" s="16"/>
      <c r="AL22" s="16"/>
      <c r="AM22" s="16"/>
      <c r="AN22" s="16"/>
      <c r="AO22" s="16"/>
      <c r="AP22" s="16"/>
      <c r="AQ22" s="16">
        <f t="shared" si="8"/>
        <v>-40.71999999999997</v>
      </c>
      <c r="AR22" s="27">
        <f t="shared" si="9"/>
        <v>-9.6515762028916735E-2</v>
      </c>
      <c r="AT22" s="31"/>
    </row>
    <row r="23" spans="1:46" x14ac:dyDescent="0.2">
      <c r="A23" s="4" t="s">
        <v>36</v>
      </c>
      <c r="B23" s="14">
        <f>SUM(B24:B29)-B26</f>
        <v>10866.399999999998</v>
      </c>
      <c r="C23" s="14">
        <f>SUM(C24:C29)-C26</f>
        <v>3726.5</v>
      </c>
      <c r="D23" s="14">
        <f t="shared" ref="D23:K23" si="30">SUM(D24:D29)-D26</f>
        <v>849.29999999999984</v>
      </c>
      <c r="E23" s="14">
        <f t="shared" si="30"/>
        <v>877.2</v>
      </c>
      <c r="F23" s="14">
        <f t="shared" si="30"/>
        <v>1076</v>
      </c>
      <c r="G23" s="14">
        <f t="shared" si="30"/>
        <v>924.00000000000011</v>
      </c>
      <c r="H23" s="14">
        <f t="shared" si="30"/>
        <v>1012.4</v>
      </c>
      <c r="I23" s="14">
        <f t="shared" si="30"/>
        <v>1099.9000000000001</v>
      </c>
      <c r="J23" s="14">
        <f t="shared" si="30"/>
        <v>762.09999999999991</v>
      </c>
      <c r="K23" s="14">
        <f t="shared" si="30"/>
        <v>701.8</v>
      </c>
      <c r="L23" s="14">
        <f t="shared" ref="L23:S23" si="31">SUM(L24:L29)-L26</f>
        <v>868.49999999999989</v>
      </c>
      <c r="M23" s="14">
        <f t="shared" si="31"/>
        <v>906.39999999999986</v>
      </c>
      <c r="N23" s="14">
        <f t="shared" si="31"/>
        <v>891.40000000000009</v>
      </c>
      <c r="O23" s="14">
        <f t="shared" si="31"/>
        <v>897.4</v>
      </c>
      <c r="P23" s="14">
        <f>SUM(P24:P29)-P26</f>
        <v>10571.8</v>
      </c>
      <c r="Q23" s="14">
        <f>SUM(Q24:Q29)-Q26</f>
        <v>4732</v>
      </c>
      <c r="R23" s="14">
        <f t="shared" si="31"/>
        <v>982.00000000000011</v>
      </c>
      <c r="S23" s="14">
        <f t="shared" si="31"/>
        <v>1002.9</v>
      </c>
      <c r="T23" s="14">
        <f t="shared" ref="T23:Z23" si="32">SUM(T24:T29)-T26</f>
        <v>1120.4000000000003</v>
      </c>
      <c r="U23" s="14">
        <f t="shared" si="32"/>
        <v>733.36</v>
      </c>
      <c r="V23" s="14">
        <f t="shared" si="32"/>
        <v>893.34000000000015</v>
      </c>
      <c r="W23" s="14">
        <f t="shared" si="32"/>
        <v>845</v>
      </c>
      <c r="X23" s="14">
        <f t="shared" si="32"/>
        <v>774.40000000000009</v>
      </c>
      <c r="Y23" s="14">
        <f t="shared" si="32"/>
        <v>814.1999999999997</v>
      </c>
      <c r="Z23" s="14">
        <f t="shared" si="32"/>
        <v>919.99999999999989</v>
      </c>
      <c r="AA23" s="14">
        <f t="shared" ref="AA23:AF23" si="33">SUM(AA24:AA29)-AA26</f>
        <v>633.90000000000032</v>
      </c>
      <c r="AB23" s="14">
        <f t="shared" si="33"/>
        <v>947.7</v>
      </c>
      <c r="AC23" s="14">
        <f t="shared" si="33"/>
        <v>904.59999999999991</v>
      </c>
      <c r="AD23" s="14">
        <f>SUM(AD24:AD29)-AD26</f>
        <v>5105.2300000000005</v>
      </c>
      <c r="AE23" s="14">
        <f t="shared" si="33"/>
        <v>989.80000000000018</v>
      </c>
      <c r="AF23" s="14">
        <f t="shared" si="33"/>
        <v>940.03000000000009</v>
      </c>
      <c r="AG23" s="14">
        <f t="shared" ref="AG23:AP23" si="34">SUM(AG24:AG29)-AG26</f>
        <v>1034.6000000000001</v>
      </c>
      <c r="AH23" s="14">
        <f>SUM(AH24:AH29)-AH26</f>
        <v>983.70100000000002</v>
      </c>
      <c r="AI23" s="14">
        <f t="shared" si="34"/>
        <v>1157.0990000000002</v>
      </c>
      <c r="AJ23" s="14">
        <f t="shared" si="34"/>
        <v>0</v>
      </c>
      <c r="AK23" s="14">
        <f t="shared" si="34"/>
        <v>0</v>
      </c>
      <c r="AL23" s="14">
        <f t="shared" si="34"/>
        <v>0</v>
      </c>
      <c r="AM23" s="14">
        <f t="shared" si="34"/>
        <v>0</v>
      </c>
      <c r="AN23" s="14">
        <f>SUM(AN24:AN29)-AN26</f>
        <v>0</v>
      </c>
      <c r="AO23" s="14">
        <f t="shared" si="34"/>
        <v>0</v>
      </c>
      <c r="AP23" s="14">
        <f t="shared" si="34"/>
        <v>0</v>
      </c>
      <c r="AQ23" s="14">
        <f t="shared" si="8"/>
        <v>373.23000000000047</v>
      </c>
      <c r="AR23" s="26">
        <f t="shared" si="9"/>
        <v>7.8873626373626479E-2</v>
      </c>
      <c r="AT23" s="31"/>
    </row>
    <row r="24" spans="1:46" x14ac:dyDescent="0.2">
      <c r="A24" s="5" t="s">
        <v>37</v>
      </c>
      <c r="B24" s="30">
        <f t="shared" si="16"/>
        <v>8652.0999999999985</v>
      </c>
      <c r="C24" s="30">
        <f t="shared" si="27"/>
        <v>3039.9</v>
      </c>
      <c r="D24" s="16">
        <v>722.8</v>
      </c>
      <c r="E24" s="16">
        <v>727.1</v>
      </c>
      <c r="F24" s="16">
        <v>842.9</v>
      </c>
      <c r="G24" s="16">
        <v>747.1</v>
      </c>
      <c r="H24" s="16">
        <v>805.2</v>
      </c>
      <c r="I24" s="16">
        <v>895.4</v>
      </c>
      <c r="J24" s="16">
        <v>585.79999999999995</v>
      </c>
      <c r="K24" s="16">
        <v>529</v>
      </c>
      <c r="L24" s="16">
        <v>688.4</v>
      </c>
      <c r="M24" s="16">
        <v>684.9</v>
      </c>
      <c r="N24" s="16">
        <v>699.7</v>
      </c>
      <c r="O24" s="16">
        <v>723.8</v>
      </c>
      <c r="P24" s="30">
        <f t="shared" si="18"/>
        <v>8554.2999999999993</v>
      </c>
      <c r="Q24" s="30">
        <f t="shared" ref="Q24:Q29" si="35">SUM(R24:V24)</f>
        <v>3828</v>
      </c>
      <c r="R24" s="16">
        <v>801.40000000000009</v>
      </c>
      <c r="S24" s="16">
        <v>825.2</v>
      </c>
      <c r="T24" s="16">
        <v>941.6</v>
      </c>
      <c r="U24" s="16">
        <v>557.6</v>
      </c>
      <c r="V24" s="16">
        <v>702.2</v>
      </c>
      <c r="W24" s="16">
        <v>679.7</v>
      </c>
      <c r="X24" s="16">
        <v>636.90000000000009</v>
      </c>
      <c r="Y24" s="16">
        <v>680.99999999999977</v>
      </c>
      <c r="Z24" s="16">
        <v>745.2</v>
      </c>
      <c r="AA24" s="16">
        <v>493.50000000000034</v>
      </c>
      <c r="AB24" s="16">
        <v>770.80000000000007</v>
      </c>
      <c r="AC24" s="16">
        <v>719.19999999999982</v>
      </c>
      <c r="AD24" s="30">
        <f t="shared" ref="AD24:AD29" si="36">SUM(AE24:AP24)</f>
        <v>4224.3</v>
      </c>
      <c r="AE24" s="16">
        <v>842.1</v>
      </c>
      <c r="AF24" s="30">
        <v>819.2</v>
      </c>
      <c r="AG24" s="16">
        <v>866.40000000000009</v>
      </c>
      <c r="AH24" s="16">
        <f>[18]объемы!$AJ$25+[18]объемы!$AJ$45</f>
        <v>774.83999999999992</v>
      </c>
      <c r="AI24" s="16">
        <f>[19]объемы!$AK$25+[19]объемы!$AK$45</f>
        <v>921.76</v>
      </c>
      <c r="AJ24" s="16"/>
      <c r="AK24" s="16"/>
      <c r="AL24" s="16"/>
      <c r="AM24" s="16"/>
      <c r="AN24" s="16"/>
      <c r="AO24" s="16"/>
      <c r="AP24" s="16"/>
      <c r="AQ24" s="16">
        <f t="shared" si="8"/>
        <v>396.30000000000018</v>
      </c>
      <c r="AR24" s="27">
        <f t="shared" si="9"/>
        <v>0.10352664576802513</v>
      </c>
      <c r="AT24" s="31"/>
    </row>
    <row r="25" spans="1:46" x14ac:dyDescent="0.2">
      <c r="A25" s="5" t="s">
        <v>38</v>
      </c>
      <c r="B25" s="30">
        <f t="shared" si="16"/>
        <v>730</v>
      </c>
      <c r="C25" s="30">
        <f t="shared" si="27"/>
        <v>216.7</v>
      </c>
      <c r="D25" s="16">
        <v>26.8</v>
      </c>
      <c r="E25" s="16">
        <v>44</v>
      </c>
      <c r="F25" s="16">
        <v>82.6</v>
      </c>
      <c r="G25" s="16">
        <v>63.3</v>
      </c>
      <c r="H25" s="16">
        <v>65</v>
      </c>
      <c r="I25" s="16">
        <v>62.6</v>
      </c>
      <c r="J25" s="16">
        <v>69.5</v>
      </c>
      <c r="K25" s="16">
        <v>62.8</v>
      </c>
      <c r="L25" s="16">
        <v>68.400000000000006</v>
      </c>
      <c r="M25" s="16">
        <v>78.900000000000006</v>
      </c>
      <c r="N25" s="16">
        <v>53.1</v>
      </c>
      <c r="O25" s="16">
        <v>53</v>
      </c>
      <c r="P25" s="30">
        <f t="shared" si="18"/>
        <v>457.9</v>
      </c>
      <c r="Q25" s="30">
        <f t="shared" si="35"/>
        <v>209.4</v>
      </c>
      <c r="R25" s="16">
        <v>48.9</v>
      </c>
      <c r="S25" s="16">
        <v>39.4</v>
      </c>
      <c r="T25" s="16">
        <v>41.500000000000014</v>
      </c>
      <c r="U25" s="16">
        <v>38.639999999999986</v>
      </c>
      <c r="V25" s="16">
        <v>40.960000000000008</v>
      </c>
      <c r="W25" s="16">
        <v>35.799999999999983</v>
      </c>
      <c r="X25" s="16">
        <v>32</v>
      </c>
      <c r="Y25" s="16">
        <v>34.5</v>
      </c>
      <c r="Z25" s="16">
        <v>32.300000000000011</v>
      </c>
      <c r="AA25" s="16">
        <v>41.5</v>
      </c>
      <c r="AB25" s="16">
        <v>40.399999999999977</v>
      </c>
      <c r="AC25" s="16">
        <v>32</v>
      </c>
      <c r="AD25" s="30">
        <f t="shared" si="36"/>
        <v>245.3</v>
      </c>
      <c r="AE25" s="16">
        <v>43.6</v>
      </c>
      <c r="AF25" s="16">
        <v>31.999999999999993</v>
      </c>
      <c r="AG25" s="16">
        <v>47</v>
      </c>
      <c r="AH25" s="16">
        <f>[18]объемы!$AJ$43</f>
        <v>62</v>
      </c>
      <c r="AI25" s="16">
        <f>[19]объемы!$AK$43</f>
        <v>60.700000000000017</v>
      </c>
      <c r="AJ25" s="16"/>
      <c r="AK25" s="16"/>
      <c r="AL25" s="16"/>
      <c r="AM25" s="16"/>
      <c r="AN25" s="16"/>
      <c r="AO25" s="16"/>
      <c r="AP25" s="16"/>
      <c r="AQ25" s="16">
        <f t="shared" si="8"/>
        <v>35.900000000000006</v>
      </c>
      <c r="AR25" s="27">
        <f t="shared" si="9"/>
        <v>0.17144221585482333</v>
      </c>
      <c r="AT25" s="31"/>
    </row>
    <row r="26" spans="1:46" x14ac:dyDescent="0.2">
      <c r="A26" s="8" t="s">
        <v>39</v>
      </c>
      <c r="B26" s="30">
        <f t="shared" si="16"/>
        <v>1319.5</v>
      </c>
      <c r="C26" s="30">
        <f t="shared" si="27"/>
        <v>393.5</v>
      </c>
      <c r="D26" s="15">
        <v>48.7</v>
      </c>
      <c r="E26" s="15">
        <v>80</v>
      </c>
      <c r="F26" s="15">
        <v>150.19999999999999</v>
      </c>
      <c r="G26" s="15">
        <v>114.6</v>
      </c>
      <c r="H26" s="15">
        <v>115.9</v>
      </c>
      <c r="I26" s="15">
        <v>113.1</v>
      </c>
      <c r="J26" s="15">
        <v>126.2</v>
      </c>
      <c r="K26" s="15">
        <v>114.2</v>
      </c>
      <c r="L26" s="15">
        <v>124.5</v>
      </c>
      <c r="M26" s="15">
        <v>139.30000000000001</v>
      </c>
      <c r="N26" s="15">
        <v>96.5</v>
      </c>
      <c r="O26" s="15">
        <v>96.3</v>
      </c>
      <c r="P26" s="30">
        <f t="shared" si="18"/>
        <v>832.1</v>
      </c>
      <c r="Q26" s="30">
        <f t="shared" si="35"/>
        <v>380.7</v>
      </c>
      <c r="R26" s="15">
        <v>88.9</v>
      </c>
      <c r="S26" s="15">
        <v>71.599999999999994</v>
      </c>
      <c r="T26" s="15">
        <v>75.599999999999994</v>
      </c>
      <c r="U26" s="15">
        <v>70.099999999999994</v>
      </c>
      <c r="V26" s="15">
        <v>74.5</v>
      </c>
      <c r="W26" s="15">
        <v>64.699999999999989</v>
      </c>
      <c r="X26" s="15">
        <v>58.200000000000045</v>
      </c>
      <c r="Y26" s="15">
        <v>62.699999999999932</v>
      </c>
      <c r="Z26" s="15">
        <v>58.800000000000068</v>
      </c>
      <c r="AA26" s="15">
        <v>75.5</v>
      </c>
      <c r="AB26" s="15">
        <v>73.399999999999977</v>
      </c>
      <c r="AC26" s="15">
        <v>58.100000000000023</v>
      </c>
      <c r="AD26" s="15">
        <f t="shared" si="36"/>
        <v>446</v>
      </c>
      <c r="AE26" s="15">
        <v>79.3</v>
      </c>
      <c r="AF26" s="15">
        <v>58.100000000000009</v>
      </c>
      <c r="AG26" s="15">
        <v>85.5</v>
      </c>
      <c r="AH26" s="15">
        <f>[18]объемы!$AJ$83</f>
        <v>112.70000000000002</v>
      </c>
      <c r="AI26" s="15">
        <f>[19]объемы!$AK$83</f>
        <v>110.39999999999998</v>
      </c>
      <c r="AJ26" s="15"/>
      <c r="AK26" s="15"/>
      <c r="AL26" s="15"/>
      <c r="AM26" s="15"/>
      <c r="AN26" s="15"/>
      <c r="AO26" s="15"/>
      <c r="AP26" s="15"/>
      <c r="AQ26" s="16">
        <f t="shared" si="8"/>
        <v>65.300000000000011</v>
      </c>
      <c r="AR26" s="27">
        <f t="shared" si="9"/>
        <v>0.17152613606514319</v>
      </c>
      <c r="AT26" s="31"/>
    </row>
    <row r="27" spans="1:46" x14ac:dyDescent="0.2">
      <c r="A27" s="5" t="s">
        <v>40</v>
      </c>
      <c r="B27" s="30">
        <f t="shared" si="16"/>
        <v>1092.5999999999999</v>
      </c>
      <c r="C27" s="30">
        <f t="shared" si="27"/>
        <v>380.70000000000005</v>
      </c>
      <c r="D27" s="16">
        <v>82.4</v>
      </c>
      <c r="E27" s="16">
        <v>87.7</v>
      </c>
      <c r="F27" s="16">
        <v>113.8</v>
      </c>
      <c r="G27" s="16">
        <v>96.8</v>
      </c>
      <c r="H27" s="16">
        <v>102.2</v>
      </c>
      <c r="I27" s="16">
        <v>92.3</v>
      </c>
      <c r="J27" s="16">
        <v>70.400000000000006</v>
      </c>
      <c r="K27" s="16">
        <v>96</v>
      </c>
      <c r="L27" s="16">
        <v>88.8</v>
      </c>
      <c r="M27" s="16">
        <v>100.4</v>
      </c>
      <c r="N27" s="16">
        <v>90.2</v>
      </c>
      <c r="O27" s="16">
        <v>71.599999999999994</v>
      </c>
      <c r="P27" s="30">
        <f t="shared" si="18"/>
        <v>1042.0999999999999</v>
      </c>
      <c r="Q27" s="30">
        <f t="shared" si="35"/>
        <v>459.4</v>
      </c>
      <c r="R27" s="16">
        <v>100.9</v>
      </c>
      <c r="S27" s="16">
        <v>98.3</v>
      </c>
      <c r="T27" s="16">
        <v>94.699999999999989</v>
      </c>
      <c r="U27" s="16">
        <v>73.11999999999999</v>
      </c>
      <c r="V27" s="16">
        <v>92.380000000000024</v>
      </c>
      <c r="W27" s="16">
        <v>81</v>
      </c>
      <c r="X27" s="16">
        <v>77.200000000000017</v>
      </c>
      <c r="Y27" s="16">
        <v>79</v>
      </c>
      <c r="Z27" s="16">
        <v>122.69999999999999</v>
      </c>
      <c r="AA27" s="16">
        <v>57.600000000000023</v>
      </c>
      <c r="AB27" s="16">
        <v>72.399999999999977</v>
      </c>
      <c r="AC27" s="16">
        <v>92.800000000000011</v>
      </c>
      <c r="AD27" s="30">
        <f t="shared" si="36"/>
        <v>428.52</v>
      </c>
      <c r="AE27" s="16">
        <v>68</v>
      </c>
      <c r="AF27" s="16">
        <v>61.819999999999993</v>
      </c>
      <c r="AG27" s="16">
        <v>80.5</v>
      </c>
      <c r="AH27" s="16">
        <f>[18]объемы!$AJ$39</f>
        <v>102.69</v>
      </c>
      <c r="AI27" s="16">
        <f>[19]объемы!$AK$39</f>
        <v>115.51000000000002</v>
      </c>
      <c r="AJ27" s="16"/>
      <c r="AK27" s="16"/>
      <c r="AL27" s="16"/>
      <c r="AM27" s="16"/>
      <c r="AN27" s="16"/>
      <c r="AO27" s="16"/>
      <c r="AP27" s="16"/>
      <c r="AQ27" s="16">
        <f t="shared" si="8"/>
        <v>-30.879999999999995</v>
      </c>
      <c r="AR27" s="27">
        <f t="shared" si="9"/>
        <v>-6.7218110579016097E-2</v>
      </c>
      <c r="AT27" s="35"/>
    </row>
    <row r="28" spans="1:46" x14ac:dyDescent="0.2">
      <c r="A28" s="5" t="s">
        <v>41</v>
      </c>
      <c r="B28" s="30">
        <f t="shared" si="16"/>
        <v>241.4</v>
      </c>
      <c r="C28" s="30">
        <f t="shared" si="27"/>
        <v>46.699999999999996</v>
      </c>
      <c r="D28" s="16">
        <v>7.4</v>
      </c>
      <c r="E28" s="16">
        <v>9.9</v>
      </c>
      <c r="F28" s="16">
        <v>20.5</v>
      </c>
      <c r="G28" s="16">
        <v>8.9</v>
      </c>
      <c r="H28" s="16">
        <v>26.4</v>
      </c>
      <c r="I28" s="16">
        <v>40.9</v>
      </c>
      <c r="J28" s="16">
        <v>28.1</v>
      </c>
      <c r="K28" s="16">
        <v>3.6</v>
      </c>
      <c r="L28" s="16">
        <v>8.1</v>
      </c>
      <c r="M28" s="16">
        <v>19.899999999999999</v>
      </c>
      <c r="N28" s="16">
        <v>31.8</v>
      </c>
      <c r="O28" s="16">
        <v>35.9</v>
      </c>
      <c r="P28" s="30">
        <f t="shared" si="18"/>
        <v>319.70000000000005</v>
      </c>
      <c r="Q28" s="30">
        <f t="shared" si="35"/>
        <v>140</v>
      </c>
      <c r="R28" s="16">
        <v>18.600000000000001</v>
      </c>
      <c r="S28" s="16">
        <v>29.7</v>
      </c>
      <c r="T28" s="16">
        <v>27.199999999999996</v>
      </c>
      <c r="U28" s="16">
        <v>30.799999999999997</v>
      </c>
      <c r="V28" s="16">
        <v>33.699999999999996</v>
      </c>
      <c r="W28" s="16">
        <v>22.900000000000009</v>
      </c>
      <c r="X28" s="16">
        <v>14.399999999999999</v>
      </c>
      <c r="Y28" s="16">
        <v>9.7999999999999972</v>
      </c>
      <c r="Z28" s="16">
        <v>12.499999999999996</v>
      </c>
      <c r="AA28" s="16">
        <v>32.800000000000004</v>
      </c>
      <c r="AB28" s="16">
        <v>44.099999999999994</v>
      </c>
      <c r="AC28" s="16">
        <v>43.200000000000024</v>
      </c>
      <c r="AD28" s="30">
        <f t="shared" si="36"/>
        <v>152.69</v>
      </c>
      <c r="AE28" s="16">
        <v>24.2</v>
      </c>
      <c r="AF28" s="16">
        <v>18.290000000000003</v>
      </c>
      <c r="AG28" s="16">
        <v>31.7</v>
      </c>
      <c r="AH28" s="16">
        <f>[18]объемы!$AJ$49</f>
        <v>33.299999999999997</v>
      </c>
      <c r="AI28" s="16">
        <f>[19]объемы!$AK$49</f>
        <v>45.2</v>
      </c>
      <c r="AJ28" s="16"/>
      <c r="AK28" s="16"/>
      <c r="AL28" s="16"/>
      <c r="AM28" s="16"/>
      <c r="AN28" s="16"/>
      <c r="AO28" s="16"/>
      <c r="AP28" s="16"/>
      <c r="AQ28" s="16">
        <f t="shared" si="8"/>
        <v>12.689999999999998</v>
      </c>
      <c r="AR28" s="27">
        <f t="shared" si="9"/>
        <v>9.0642857142857122E-2</v>
      </c>
      <c r="AT28" s="31"/>
    </row>
    <row r="29" spans="1:46" x14ac:dyDescent="0.2">
      <c r="A29" s="5" t="s">
        <v>42</v>
      </c>
      <c r="B29" s="30">
        <f t="shared" si="16"/>
        <v>150.29999999999998</v>
      </c>
      <c r="C29" s="30">
        <f t="shared" si="27"/>
        <v>42.499999999999993</v>
      </c>
      <c r="D29" s="16">
        <v>9.9</v>
      </c>
      <c r="E29" s="16">
        <v>8.5</v>
      </c>
      <c r="F29" s="16">
        <v>16.2</v>
      </c>
      <c r="G29" s="16">
        <v>7.9</v>
      </c>
      <c r="H29" s="16">
        <v>13.6</v>
      </c>
      <c r="I29" s="16">
        <v>8.6999999999999993</v>
      </c>
      <c r="J29" s="16">
        <v>8.3000000000000007</v>
      </c>
      <c r="K29" s="16">
        <v>10.4</v>
      </c>
      <c r="L29" s="16">
        <v>14.8</v>
      </c>
      <c r="M29" s="16">
        <v>22.3</v>
      </c>
      <c r="N29" s="16">
        <v>16.600000000000001</v>
      </c>
      <c r="O29" s="16">
        <v>13.1</v>
      </c>
      <c r="P29" s="30">
        <f t="shared" si="18"/>
        <v>197.8</v>
      </c>
      <c r="Q29" s="30">
        <f t="shared" si="35"/>
        <v>95.199999999999989</v>
      </c>
      <c r="R29" s="16">
        <v>12.2</v>
      </c>
      <c r="S29" s="16">
        <v>10.3</v>
      </c>
      <c r="T29" s="16">
        <v>15.399999999999999</v>
      </c>
      <c r="U29" s="16">
        <v>33.199999999999996</v>
      </c>
      <c r="V29" s="16">
        <v>24.1</v>
      </c>
      <c r="W29" s="16">
        <v>25.6</v>
      </c>
      <c r="X29" s="16">
        <v>13.9</v>
      </c>
      <c r="Y29" s="16">
        <v>9.899999999999995</v>
      </c>
      <c r="Z29" s="16">
        <v>7.3000000000000025</v>
      </c>
      <c r="AA29" s="16">
        <v>8.4999999999999982</v>
      </c>
      <c r="AB29" s="16">
        <v>20</v>
      </c>
      <c r="AC29" s="16">
        <v>17.400000000000002</v>
      </c>
      <c r="AD29" s="30">
        <f t="shared" si="36"/>
        <v>54.419999999999995</v>
      </c>
      <c r="AE29" s="16">
        <v>11.9</v>
      </c>
      <c r="AF29" s="16">
        <v>8.7199999999999989</v>
      </c>
      <c r="AG29" s="16">
        <v>9</v>
      </c>
      <c r="AH29" s="16">
        <f>[18]объемы!$AJ$67+[18]объемы!$AJ$69+[18]объемы!$AJ$74</f>
        <v>10.871000000000034</v>
      </c>
      <c r="AI29" s="16">
        <f>[19]объемы!$AK$67+[19]объемы!$AK$69+[19]объемы!$AK$74</f>
        <v>13.928999999999967</v>
      </c>
      <c r="AJ29" s="16"/>
      <c r="AK29" s="16"/>
      <c r="AL29" s="16"/>
      <c r="AM29" s="16"/>
      <c r="AN29" s="16"/>
      <c r="AO29" s="16"/>
      <c r="AP29" s="16"/>
      <c r="AQ29" s="16">
        <f t="shared" si="8"/>
        <v>-40.779999999999994</v>
      </c>
      <c r="AR29" s="27">
        <f t="shared" si="9"/>
        <v>-0.4283613445378151</v>
      </c>
      <c r="AT29" s="31"/>
    </row>
    <row r="30" spans="1:46" x14ac:dyDescent="0.2">
      <c r="A30" s="4" t="s">
        <v>43</v>
      </c>
      <c r="B30" s="14">
        <f>B31</f>
        <v>5087.2</v>
      </c>
      <c r="C30" s="14">
        <f>C31</f>
        <v>1717.3</v>
      </c>
      <c r="D30" s="14">
        <f t="shared" ref="D30:O30" si="37">D31</f>
        <v>348.4</v>
      </c>
      <c r="E30" s="14">
        <f t="shared" si="37"/>
        <v>407.5</v>
      </c>
      <c r="F30" s="14">
        <f t="shared" si="37"/>
        <v>471.5</v>
      </c>
      <c r="G30" s="14">
        <f t="shared" si="37"/>
        <v>489.9</v>
      </c>
      <c r="H30" s="14">
        <f t="shared" si="37"/>
        <v>443.4</v>
      </c>
      <c r="I30" s="14">
        <f t="shared" si="37"/>
        <v>462.70000000000005</v>
      </c>
      <c r="J30" s="14">
        <f t="shared" si="37"/>
        <v>405</v>
      </c>
      <c r="K30" s="14">
        <f t="shared" si="37"/>
        <v>393.4</v>
      </c>
      <c r="L30" s="14">
        <f t="shared" si="37"/>
        <v>393.5</v>
      </c>
      <c r="M30" s="14">
        <f t="shared" si="37"/>
        <v>382.4</v>
      </c>
      <c r="N30" s="14">
        <f t="shared" si="37"/>
        <v>448.70000000000005</v>
      </c>
      <c r="O30" s="14">
        <f t="shared" si="37"/>
        <v>440.8</v>
      </c>
      <c r="P30" s="14">
        <f>P31</f>
        <v>4822.8999999999996</v>
      </c>
      <c r="Q30" s="14">
        <f>Q31</f>
        <v>2092.1999999999998</v>
      </c>
      <c r="R30" s="14">
        <f t="shared" ref="R30:AC30" si="38">R31</f>
        <v>394.5</v>
      </c>
      <c r="S30" s="14">
        <f t="shared" si="38"/>
        <v>392.6</v>
      </c>
      <c r="T30" s="14">
        <f t="shared" si="38"/>
        <v>446.40000000000003</v>
      </c>
      <c r="U30" s="14">
        <f t="shared" si="38"/>
        <v>424.19999999999993</v>
      </c>
      <c r="V30" s="14">
        <f t="shared" si="38"/>
        <v>434.5</v>
      </c>
      <c r="W30" s="14">
        <f t="shared" si="38"/>
        <v>409.60000000000014</v>
      </c>
      <c r="X30" s="14">
        <f t="shared" si="38"/>
        <v>369.89999999999981</v>
      </c>
      <c r="Y30" s="14">
        <f t="shared" si="38"/>
        <v>368.79999999999995</v>
      </c>
      <c r="Z30" s="14">
        <f t="shared" si="38"/>
        <v>351.00000000000011</v>
      </c>
      <c r="AA30" s="14">
        <f>AA31</f>
        <v>413.79999999999984</v>
      </c>
      <c r="AB30" s="14">
        <f t="shared" si="38"/>
        <v>382.20000000000005</v>
      </c>
      <c r="AC30" s="14">
        <f t="shared" si="38"/>
        <v>435.4</v>
      </c>
      <c r="AD30" s="14">
        <f>AD31</f>
        <v>2384.8000000000002</v>
      </c>
      <c r="AE30" s="14">
        <f t="shared" ref="AE30:AP30" si="39">AE31</f>
        <v>360.1</v>
      </c>
      <c r="AF30" s="14">
        <f t="shared" si="39"/>
        <v>476</v>
      </c>
      <c r="AG30" s="14">
        <f t="shared" si="39"/>
        <v>470.59999999999991</v>
      </c>
      <c r="AH30" s="14">
        <f t="shared" si="39"/>
        <v>532.1</v>
      </c>
      <c r="AI30" s="14">
        <f t="shared" si="39"/>
        <v>546</v>
      </c>
      <c r="AJ30" s="14">
        <f t="shared" si="39"/>
        <v>0</v>
      </c>
      <c r="AK30" s="14">
        <f t="shared" si="39"/>
        <v>0</v>
      </c>
      <c r="AL30" s="14">
        <f t="shared" si="39"/>
        <v>0</v>
      </c>
      <c r="AM30" s="14">
        <f t="shared" si="39"/>
        <v>0</v>
      </c>
      <c r="AN30" s="14">
        <f>AN31</f>
        <v>0</v>
      </c>
      <c r="AO30" s="14">
        <f t="shared" si="39"/>
        <v>0</v>
      </c>
      <c r="AP30" s="14">
        <f t="shared" si="39"/>
        <v>0</v>
      </c>
      <c r="AQ30" s="14">
        <f t="shared" si="8"/>
        <v>292.60000000000036</v>
      </c>
      <c r="AR30" s="26">
        <f t="shared" si="9"/>
        <v>0.13985278654048389</v>
      </c>
      <c r="AT30" s="31"/>
    </row>
    <row r="31" spans="1:46" x14ac:dyDescent="0.2">
      <c r="A31" s="5" t="s">
        <v>43</v>
      </c>
      <c r="B31" s="16">
        <f>SUM(B32:B33)</f>
        <v>5087.2</v>
      </c>
      <c r="C31" s="16">
        <f>SUM(C32:C33)</f>
        <v>1717.3</v>
      </c>
      <c r="D31" s="16">
        <f>SUM(D32:D33)</f>
        <v>348.4</v>
      </c>
      <c r="E31" s="16">
        <f t="shared" ref="E31:N31" si="40">SUM(E32:E33)</f>
        <v>407.5</v>
      </c>
      <c r="F31" s="16">
        <f t="shared" si="40"/>
        <v>471.5</v>
      </c>
      <c r="G31" s="16">
        <f t="shared" si="40"/>
        <v>489.9</v>
      </c>
      <c r="H31" s="16">
        <f t="shared" si="40"/>
        <v>443.4</v>
      </c>
      <c r="I31" s="16">
        <f t="shared" si="40"/>
        <v>462.70000000000005</v>
      </c>
      <c r="J31" s="16">
        <f t="shared" si="40"/>
        <v>405</v>
      </c>
      <c r="K31" s="16">
        <f t="shared" si="40"/>
        <v>393.4</v>
      </c>
      <c r="L31" s="16">
        <f t="shared" si="40"/>
        <v>393.5</v>
      </c>
      <c r="M31" s="16">
        <f t="shared" si="40"/>
        <v>382.4</v>
      </c>
      <c r="N31" s="16">
        <f t="shared" si="40"/>
        <v>448.70000000000005</v>
      </c>
      <c r="O31" s="16">
        <f>SUM(O32:O33)</f>
        <v>440.8</v>
      </c>
      <c r="P31" s="16">
        <f>SUM(P32:P33)</f>
        <v>4822.8999999999996</v>
      </c>
      <c r="Q31" s="16">
        <f>SUM(Q32:Q33)</f>
        <v>2092.1999999999998</v>
      </c>
      <c r="R31" s="16">
        <f>SUM(R32:R33)</f>
        <v>394.5</v>
      </c>
      <c r="S31" s="16">
        <f>SUM(S32:S33)</f>
        <v>392.6</v>
      </c>
      <c r="T31" s="16">
        <f t="shared" ref="T31:AB31" si="41">SUM(T32:T33)</f>
        <v>446.40000000000003</v>
      </c>
      <c r="U31" s="16">
        <f t="shared" si="41"/>
        <v>424.19999999999993</v>
      </c>
      <c r="V31" s="16">
        <f t="shared" si="41"/>
        <v>434.5</v>
      </c>
      <c r="W31" s="16">
        <f t="shared" si="41"/>
        <v>409.60000000000014</v>
      </c>
      <c r="X31" s="16">
        <f t="shared" si="41"/>
        <v>369.89999999999981</v>
      </c>
      <c r="Y31" s="16">
        <f t="shared" si="41"/>
        <v>368.79999999999995</v>
      </c>
      <c r="Z31" s="16">
        <f t="shared" si="41"/>
        <v>351.00000000000011</v>
      </c>
      <c r="AA31" s="16">
        <f t="shared" si="41"/>
        <v>413.79999999999984</v>
      </c>
      <c r="AB31" s="16">
        <f t="shared" si="41"/>
        <v>382.20000000000005</v>
      </c>
      <c r="AC31" s="16">
        <f>SUM(AC32:AC33)</f>
        <v>435.4</v>
      </c>
      <c r="AD31" s="16">
        <f>SUM(AD32:AD33)</f>
        <v>2384.8000000000002</v>
      </c>
      <c r="AE31" s="16">
        <f>SUM(AE32:AE33)</f>
        <v>360.1</v>
      </c>
      <c r="AF31" s="16">
        <f>SUM(AF32:AF33)</f>
        <v>476</v>
      </c>
      <c r="AG31" s="16">
        <f t="shared" ref="AG31:AO31" si="42">SUM(AG32:AG33)</f>
        <v>470.59999999999991</v>
      </c>
      <c r="AH31" s="16">
        <f>SUM(AH32:AH33)</f>
        <v>532.1</v>
      </c>
      <c r="AI31" s="16">
        <f t="shared" si="42"/>
        <v>546</v>
      </c>
      <c r="AJ31" s="16">
        <f t="shared" si="42"/>
        <v>0</v>
      </c>
      <c r="AK31" s="16">
        <f t="shared" si="42"/>
        <v>0</v>
      </c>
      <c r="AL31" s="16">
        <f t="shared" si="42"/>
        <v>0</v>
      </c>
      <c r="AM31" s="16">
        <f t="shared" si="42"/>
        <v>0</v>
      </c>
      <c r="AN31" s="16">
        <f t="shared" si="42"/>
        <v>0</v>
      </c>
      <c r="AO31" s="16">
        <f t="shared" si="42"/>
        <v>0</v>
      </c>
      <c r="AP31" s="16">
        <f>SUM(AP32:AP33)</f>
        <v>0</v>
      </c>
      <c r="AQ31" s="16">
        <f t="shared" si="8"/>
        <v>292.60000000000036</v>
      </c>
      <c r="AR31" s="27">
        <f t="shared" si="9"/>
        <v>0.13985278654048389</v>
      </c>
      <c r="AT31" s="31"/>
    </row>
    <row r="32" spans="1:46" x14ac:dyDescent="0.2">
      <c r="A32" s="6" t="s">
        <v>44</v>
      </c>
      <c r="B32" s="15">
        <f t="shared" ref="B32:B33" si="43">SUM(D32:O32)</f>
        <v>4089.9999999999995</v>
      </c>
      <c r="C32" s="15">
        <f t="shared" ref="C32:C33" si="44">SUM(D32:G32)</f>
        <v>1406.8</v>
      </c>
      <c r="D32" s="15">
        <v>288.5</v>
      </c>
      <c r="E32" s="15">
        <v>334.1</v>
      </c>
      <c r="F32" s="15">
        <v>388.7</v>
      </c>
      <c r="G32" s="15">
        <v>395.5</v>
      </c>
      <c r="H32" s="15">
        <v>359</v>
      </c>
      <c r="I32" s="15">
        <v>364.3</v>
      </c>
      <c r="J32" s="15">
        <v>315.5</v>
      </c>
      <c r="K32" s="15">
        <v>306.2</v>
      </c>
      <c r="L32" s="15">
        <v>313.39999999999998</v>
      </c>
      <c r="M32" s="15">
        <v>295.7</v>
      </c>
      <c r="N32" s="15">
        <v>372.6</v>
      </c>
      <c r="O32" s="15">
        <v>356.5</v>
      </c>
      <c r="P32" s="15">
        <f t="shared" ref="P32:P36" si="45">SUM(R32:AC32)</f>
        <v>3907.3999999999996</v>
      </c>
      <c r="Q32" s="15">
        <f t="shared" ref="Q32:Q33" si="46">SUM(R32:V32)</f>
        <v>1728.3999999999999</v>
      </c>
      <c r="R32" s="15">
        <v>327.10000000000002</v>
      </c>
      <c r="S32" s="15">
        <v>328.8</v>
      </c>
      <c r="T32" s="15">
        <v>377.1</v>
      </c>
      <c r="U32" s="15">
        <v>342.79999999999995</v>
      </c>
      <c r="V32" s="15">
        <v>352.59999999999997</v>
      </c>
      <c r="W32" s="15">
        <v>333.70000000000016</v>
      </c>
      <c r="X32" s="15">
        <v>284.39999999999975</v>
      </c>
      <c r="Y32" s="15">
        <v>289.60000000000002</v>
      </c>
      <c r="Z32" s="15">
        <v>276.50000000000011</v>
      </c>
      <c r="AA32" s="15">
        <v>329.29999999999984</v>
      </c>
      <c r="AB32" s="15">
        <v>313.20000000000005</v>
      </c>
      <c r="AC32" s="15">
        <v>352.29999999999995</v>
      </c>
      <c r="AD32" s="15">
        <f t="shared" ref="AD32:AD33" si="47">SUM(AE32:AP32)</f>
        <v>1982.7</v>
      </c>
      <c r="AE32" s="15">
        <v>288.5</v>
      </c>
      <c r="AF32" s="15">
        <v>405.6</v>
      </c>
      <c r="AG32" s="15">
        <v>392.89999999999992</v>
      </c>
      <c r="AH32" s="15">
        <f>[18]объемы!$AJ$30+[18]объемы!$AJ$31</f>
        <v>436.5</v>
      </c>
      <c r="AI32" s="15">
        <f>[19]объемы!$AK$30+[19]объемы!$AK$31</f>
        <v>459.20000000000005</v>
      </c>
      <c r="AJ32" s="15"/>
      <c r="AK32" s="15"/>
      <c r="AL32" s="15"/>
      <c r="AM32" s="15"/>
      <c r="AN32" s="15"/>
      <c r="AO32" s="15"/>
      <c r="AP32" s="15"/>
      <c r="AQ32" s="16">
        <f t="shared" si="8"/>
        <v>254.30000000000018</v>
      </c>
      <c r="AR32" s="27">
        <f t="shared" si="9"/>
        <v>0.14713029391344609</v>
      </c>
      <c r="AT32" s="31"/>
    </row>
    <row r="33" spans="1:46" x14ac:dyDescent="0.2">
      <c r="A33" s="6" t="s">
        <v>45</v>
      </c>
      <c r="B33" s="15">
        <f t="shared" si="43"/>
        <v>997.2</v>
      </c>
      <c r="C33" s="15">
        <f t="shared" si="44"/>
        <v>310.5</v>
      </c>
      <c r="D33" s="15">
        <v>59.9</v>
      </c>
      <c r="E33" s="15">
        <v>73.400000000000006</v>
      </c>
      <c r="F33" s="15">
        <v>82.8</v>
      </c>
      <c r="G33" s="15">
        <v>94.4</v>
      </c>
      <c r="H33" s="15">
        <v>84.4</v>
      </c>
      <c r="I33" s="15">
        <v>98.4</v>
      </c>
      <c r="J33" s="15">
        <v>89.5</v>
      </c>
      <c r="K33" s="15">
        <v>87.2</v>
      </c>
      <c r="L33" s="15">
        <v>80.099999999999994</v>
      </c>
      <c r="M33" s="15">
        <v>86.7</v>
      </c>
      <c r="N33" s="15">
        <v>76.099999999999994</v>
      </c>
      <c r="O33" s="15">
        <v>84.3</v>
      </c>
      <c r="P33" s="15">
        <f t="shared" si="45"/>
        <v>915.5</v>
      </c>
      <c r="Q33" s="15">
        <f t="shared" si="46"/>
        <v>363.8</v>
      </c>
      <c r="R33" s="15">
        <v>67.400000000000006</v>
      </c>
      <c r="S33" s="15">
        <v>63.8</v>
      </c>
      <c r="T33" s="15">
        <v>69.300000000000011</v>
      </c>
      <c r="U33" s="15">
        <v>81.399999999999977</v>
      </c>
      <c r="V33" s="15">
        <v>81.900000000000034</v>
      </c>
      <c r="W33" s="15">
        <v>75.899999999999977</v>
      </c>
      <c r="X33" s="15">
        <v>85.500000000000057</v>
      </c>
      <c r="Y33" s="15">
        <v>79.199999999999932</v>
      </c>
      <c r="Z33" s="15">
        <v>74.5</v>
      </c>
      <c r="AA33" s="15">
        <v>84.5</v>
      </c>
      <c r="AB33" s="15">
        <v>69</v>
      </c>
      <c r="AC33" s="15">
        <v>83.100000000000023</v>
      </c>
      <c r="AD33" s="15">
        <f t="shared" si="47"/>
        <v>402.1</v>
      </c>
      <c r="AE33" s="15">
        <v>71.599999999999994</v>
      </c>
      <c r="AF33" s="15">
        <v>70.400000000000006</v>
      </c>
      <c r="AG33" s="15">
        <v>77.699999999999989</v>
      </c>
      <c r="AH33" s="15">
        <f>[18]объемы!$AJ$32</f>
        <v>95.600000000000023</v>
      </c>
      <c r="AI33" s="15">
        <f>[19]объемы!$AK$32</f>
        <v>86.800000000000011</v>
      </c>
      <c r="AJ33" s="15"/>
      <c r="AK33" s="15"/>
      <c r="AL33" s="15"/>
      <c r="AM33" s="15"/>
      <c r="AN33" s="15"/>
      <c r="AO33" s="15"/>
      <c r="AP33" s="15"/>
      <c r="AQ33" s="16">
        <f t="shared" si="8"/>
        <v>38.300000000000011</v>
      </c>
      <c r="AR33" s="27">
        <f t="shared" si="9"/>
        <v>0.1052776250687191</v>
      </c>
      <c r="AT33" s="31"/>
    </row>
    <row r="34" spans="1:46" x14ac:dyDescent="0.2">
      <c r="A34" s="10" t="s">
        <v>46</v>
      </c>
      <c r="B34" s="16">
        <f>SUM(B35:B36)</f>
        <v>623.70000000000005</v>
      </c>
      <c r="C34" s="16">
        <f>SUM(C35:C36)</f>
        <v>208.89999999999998</v>
      </c>
      <c r="D34" s="16">
        <f>SUM(D35:D36)</f>
        <v>41.7</v>
      </c>
      <c r="E34" s="16">
        <f t="shared" ref="E34:O34" si="48">SUM(E35:E36)</f>
        <v>47.3</v>
      </c>
      <c r="F34" s="16">
        <f t="shared" si="48"/>
        <v>60.2</v>
      </c>
      <c r="G34" s="16">
        <f t="shared" si="48"/>
        <v>59.7</v>
      </c>
      <c r="H34" s="16">
        <f t="shared" si="48"/>
        <v>53.1</v>
      </c>
      <c r="I34" s="16">
        <f t="shared" si="48"/>
        <v>57.3</v>
      </c>
      <c r="J34" s="16">
        <f t="shared" si="48"/>
        <v>50.099999999999994</v>
      </c>
      <c r="K34" s="16">
        <f t="shared" si="48"/>
        <v>49.5</v>
      </c>
      <c r="L34" s="16">
        <f t="shared" si="48"/>
        <v>46.5</v>
      </c>
      <c r="M34" s="16">
        <f t="shared" si="48"/>
        <v>51.400000000000006</v>
      </c>
      <c r="N34" s="16">
        <f t="shared" si="48"/>
        <v>50.7</v>
      </c>
      <c r="O34" s="16">
        <f t="shared" si="48"/>
        <v>56.2</v>
      </c>
      <c r="P34" s="16">
        <f>SUM(P35:P36)</f>
        <v>610.5</v>
      </c>
      <c r="Q34" s="16">
        <f>SUM(Q35:Q36)</f>
        <v>269.40000000000003</v>
      </c>
      <c r="R34" s="16">
        <f>SUM(R35:R36)</f>
        <v>48.2</v>
      </c>
      <c r="S34" s="16">
        <f>SUM(S35:S36)</f>
        <v>52.2</v>
      </c>
      <c r="T34" s="16">
        <f t="shared" ref="T34:AC34" si="49">SUM(T35:T36)</f>
        <v>58.7</v>
      </c>
      <c r="U34" s="16">
        <f t="shared" si="49"/>
        <v>55.499999999999993</v>
      </c>
      <c r="V34" s="16">
        <f t="shared" si="49"/>
        <v>54.800000000000011</v>
      </c>
      <c r="W34" s="16">
        <f t="shared" si="49"/>
        <v>51.899999999999991</v>
      </c>
      <c r="X34" s="16">
        <f t="shared" si="49"/>
        <v>47.2</v>
      </c>
      <c r="Y34" s="16">
        <f t="shared" si="49"/>
        <v>46.899999999999991</v>
      </c>
      <c r="Z34" s="16">
        <f t="shared" si="49"/>
        <v>43.200000000000017</v>
      </c>
      <c r="AA34" s="16">
        <f t="shared" si="49"/>
        <v>49.299999999999983</v>
      </c>
      <c r="AB34" s="16">
        <f t="shared" si="49"/>
        <v>47.400000000000034</v>
      </c>
      <c r="AC34" s="16">
        <f t="shared" si="49"/>
        <v>55.199999999999974</v>
      </c>
      <c r="AD34" s="16">
        <f>SUM(AD35:AD36)</f>
        <v>292.60000000000002</v>
      </c>
      <c r="AE34" s="16">
        <f>SUM(AE35:AE36)</f>
        <v>48.7</v>
      </c>
      <c r="AF34" s="16">
        <f>SUM(AF35:AF36)</f>
        <v>58.900000000000006</v>
      </c>
      <c r="AG34" s="16">
        <f t="shared" ref="AG34:AP34" si="50">SUM(AG35:AG36)</f>
        <v>59.5</v>
      </c>
      <c r="AH34" s="16">
        <f>SUM(AH35:AH36)</f>
        <v>65.769999999999982</v>
      </c>
      <c r="AI34" s="16">
        <f t="shared" si="50"/>
        <v>59.730000000000004</v>
      </c>
      <c r="AJ34" s="16">
        <f t="shared" si="50"/>
        <v>0</v>
      </c>
      <c r="AK34" s="16">
        <f t="shared" si="50"/>
        <v>0</v>
      </c>
      <c r="AL34" s="16">
        <f t="shared" si="50"/>
        <v>0</v>
      </c>
      <c r="AM34" s="16">
        <f t="shared" si="50"/>
        <v>0</v>
      </c>
      <c r="AN34" s="16">
        <f t="shared" si="50"/>
        <v>0</v>
      </c>
      <c r="AO34" s="16">
        <f t="shared" si="50"/>
        <v>0</v>
      </c>
      <c r="AP34" s="16">
        <f t="shared" si="50"/>
        <v>0</v>
      </c>
      <c r="AQ34" s="16">
        <f t="shared" si="8"/>
        <v>23.199999999999989</v>
      </c>
      <c r="AR34" s="27">
        <f t="shared" si="9"/>
        <v>8.6117297698589404E-2</v>
      </c>
      <c r="AT34" s="31"/>
    </row>
    <row r="35" spans="1:46" x14ac:dyDescent="0.2">
      <c r="A35" s="6" t="s">
        <v>47</v>
      </c>
      <c r="B35" s="15">
        <f t="shared" ref="B35:B36" si="51">SUM(D35:O35)</f>
        <v>438.6</v>
      </c>
      <c r="C35" s="15">
        <f t="shared" ref="C35:C36" si="52">SUM(D35:G35)</f>
        <v>152.1</v>
      </c>
      <c r="D35" s="15">
        <v>30.3</v>
      </c>
      <c r="E35" s="15">
        <v>34.799999999999997</v>
      </c>
      <c r="F35" s="15">
        <v>44</v>
      </c>
      <c r="G35" s="15">
        <v>43</v>
      </c>
      <c r="H35" s="15">
        <v>38</v>
      </c>
      <c r="I35" s="15">
        <v>39.1</v>
      </c>
      <c r="J35" s="15">
        <v>33.299999999999997</v>
      </c>
      <c r="K35" s="15">
        <v>33.200000000000003</v>
      </c>
      <c r="L35" s="15">
        <v>31.2</v>
      </c>
      <c r="M35" s="15">
        <v>35.1</v>
      </c>
      <c r="N35" s="15">
        <v>36.6</v>
      </c>
      <c r="O35" s="15">
        <v>40</v>
      </c>
      <c r="P35" s="15">
        <f t="shared" si="45"/>
        <v>443.80000000000007</v>
      </c>
      <c r="Q35" s="15">
        <f t="shared" ref="Q35:Q36" si="53">SUM(R35:V35)</f>
        <v>201.60000000000002</v>
      </c>
      <c r="R35" s="15">
        <v>35</v>
      </c>
      <c r="S35" s="15">
        <v>40.700000000000003</v>
      </c>
      <c r="T35" s="15">
        <v>45.000000000000007</v>
      </c>
      <c r="U35" s="15">
        <v>41.199999999999989</v>
      </c>
      <c r="V35" s="15">
        <v>39.700000000000017</v>
      </c>
      <c r="W35" s="15">
        <v>39.399999999999991</v>
      </c>
      <c r="X35" s="15">
        <v>31.5</v>
      </c>
      <c r="Y35" s="15">
        <v>31.799999999999997</v>
      </c>
      <c r="Z35" s="15">
        <v>30.800000000000011</v>
      </c>
      <c r="AA35" s="15">
        <v>34.599999999999994</v>
      </c>
      <c r="AB35" s="15">
        <v>34.300000000000011</v>
      </c>
      <c r="AC35" s="15">
        <v>39.799999999999997</v>
      </c>
      <c r="AD35" s="15">
        <f t="shared" ref="AD35:AD36" si="54">SUM(AE35:AP35)</f>
        <v>207.7</v>
      </c>
      <c r="AE35" s="16">
        <v>33.4</v>
      </c>
      <c r="AF35" s="15">
        <v>42.2</v>
      </c>
      <c r="AG35" s="15">
        <v>44</v>
      </c>
      <c r="AH35" s="16">
        <f>[18]объемы!$AJ$79+[18]объемы!$AJ$80</f>
        <v>45.669999999999995</v>
      </c>
      <c r="AI35" s="15">
        <f>[19]объемы!$AK$79+[19]объемы!$AK$80</f>
        <v>42.429999999999993</v>
      </c>
      <c r="AJ35" s="15"/>
      <c r="AK35" s="15"/>
      <c r="AL35" s="15"/>
      <c r="AM35" s="15"/>
      <c r="AN35" s="15"/>
      <c r="AO35" s="15"/>
      <c r="AP35" s="15"/>
      <c r="AQ35" s="16">
        <f t="shared" si="8"/>
        <v>6.0999999999999659</v>
      </c>
      <c r="AR35" s="27">
        <f t="shared" si="9"/>
        <v>3.0257936507936335E-2</v>
      </c>
      <c r="AT35" s="31"/>
    </row>
    <row r="36" spans="1:46" x14ac:dyDescent="0.2">
      <c r="A36" s="6" t="s">
        <v>48</v>
      </c>
      <c r="B36" s="15">
        <f t="shared" si="51"/>
        <v>185.1</v>
      </c>
      <c r="C36" s="15">
        <f t="shared" si="52"/>
        <v>56.8</v>
      </c>
      <c r="D36" s="15">
        <v>11.4</v>
      </c>
      <c r="E36" s="15">
        <v>12.499999999999998</v>
      </c>
      <c r="F36" s="15">
        <v>16.2</v>
      </c>
      <c r="G36" s="15">
        <v>16.7</v>
      </c>
      <c r="H36" s="15">
        <v>15.1</v>
      </c>
      <c r="I36" s="15">
        <v>18.2</v>
      </c>
      <c r="J36" s="15">
        <v>16.8</v>
      </c>
      <c r="K36" s="15">
        <v>16.3</v>
      </c>
      <c r="L36" s="15">
        <v>15.3</v>
      </c>
      <c r="M36" s="15">
        <v>16.3</v>
      </c>
      <c r="N36" s="15">
        <v>14.1</v>
      </c>
      <c r="O36" s="15">
        <v>16.2</v>
      </c>
      <c r="P36" s="15">
        <f t="shared" si="45"/>
        <v>166.7</v>
      </c>
      <c r="Q36" s="15">
        <f t="shared" si="53"/>
        <v>67.8</v>
      </c>
      <c r="R36" s="15">
        <v>13.2</v>
      </c>
      <c r="S36" s="15">
        <v>11.5</v>
      </c>
      <c r="T36" s="15">
        <v>13.7</v>
      </c>
      <c r="U36" s="15">
        <v>14.300000000000004</v>
      </c>
      <c r="V36" s="15">
        <v>15.099999999999994</v>
      </c>
      <c r="W36" s="15">
        <v>12.5</v>
      </c>
      <c r="X36" s="15">
        <v>15.700000000000003</v>
      </c>
      <c r="Y36" s="15">
        <v>15.099999999999994</v>
      </c>
      <c r="Z36" s="15">
        <v>12.400000000000006</v>
      </c>
      <c r="AA36" s="15">
        <v>14.699999999999989</v>
      </c>
      <c r="AB36" s="15">
        <v>13.100000000000023</v>
      </c>
      <c r="AC36" s="15">
        <v>15.399999999999977</v>
      </c>
      <c r="AD36" s="15">
        <f t="shared" si="54"/>
        <v>84.9</v>
      </c>
      <c r="AE36" s="15">
        <v>15.3</v>
      </c>
      <c r="AF36" s="15">
        <v>16.7</v>
      </c>
      <c r="AG36" s="15">
        <v>15.5</v>
      </c>
      <c r="AH36" s="15">
        <f>[18]объемы!$AJ$81</f>
        <v>20.099999999999994</v>
      </c>
      <c r="AI36" s="15">
        <f>[19]объемы!$AK$81</f>
        <v>17.300000000000011</v>
      </c>
      <c r="AJ36" s="15"/>
      <c r="AK36" s="15"/>
      <c r="AL36" s="15"/>
      <c r="AM36" s="15"/>
      <c r="AN36" s="15"/>
      <c r="AO36" s="15"/>
      <c r="AP36" s="15"/>
      <c r="AQ36" s="16">
        <f t="shared" si="8"/>
        <v>17.100000000000009</v>
      </c>
      <c r="AR36" s="27">
        <f t="shared" si="9"/>
        <v>0.25221238938053109</v>
      </c>
      <c r="AT36" s="33"/>
    </row>
    <row r="37" spans="1:46" x14ac:dyDescent="0.2"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46" x14ac:dyDescent="0.2">
      <c r="A38" s="12" t="s">
        <v>49</v>
      </c>
      <c r="R38" s="31"/>
      <c r="S38" s="31"/>
      <c r="T38" s="31"/>
      <c r="U38" s="31"/>
      <c r="V38" s="31"/>
      <c r="W38" s="31"/>
      <c r="X38" s="31"/>
      <c r="Y38" s="17"/>
      <c r="Z38" s="17"/>
      <c r="AA38" s="17"/>
      <c r="AB38" s="17"/>
      <c r="AC38" s="17"/>
    </row>
    <row r="40" spans="1:46" x14ac:dyDescent="0.2"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46" x14ac:dyDescent="0.2">
      <c r="R41" s="31"/>
      <c r="S41" s="31"/>
      <c r="T41" s="31"/>
      <c r="U41" s="31"/>
      <c r="V41" s="31"/>
      <c r="W41" s="31"/>
      <c r="X41" s="31"/>
      <c r="Y41" s="17"/>
      <c r="Z41" s="17"/>
      <c r="AA41" s="17"/>
      <c r="AB41" s="17"/>
      <c r="AC41" s="17"/>
    </row>
    <row r="42" spans="1:46" x14ac:dyDescent="0.2"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I42" s="20"/>
      <c r="AJ42" s="20"/>
      <c r="AK42" s="22"/>
    </row>
    <row r="43" spans="1:46" x14ac:dyDescent="0.2"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I43" s="21"/>
      <c r="AJ43" s="21"/>
    </row>
    <row r="44" spans="1:46" x14ac:dyDescent="0.2">
      <c r="AI44" s="21"/>
      <c r="AJ44" s="21"/>
    </row>
    <row r="45" spans="1:46" x14ac:dyDescent="0.2"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I45" s="21"/>
      <c r="AJ45" s="21"/>
    </row>
    <row r="46" spans="1:46" x14ac:dyDescent="0.2"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I46" s="21"/>
      <c r="AJ46" s="21"/>
    </row>
    <row r="47" spans="1:46" x14ac:dyDescent="0.2"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I47" s="21"/>
      <c r="AJ47" s="21"/>
    </row>
    <row r="48" spans="1:46" x14ac:dyDescent="0.2"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I48" s="21"/>
      <c r="AJ48" s="21"/>
    </row>
    <row r="49" spans="18:36" x14ac:dyDescent="0.2"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I49" s="21"/>
      <c r="AJ49" s="21"/>
    </row>
    <row r="50" spans="18:36" x14ac:dyDescent="0.2"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I50" s="21"/>
      <c r="AJ50" s="21"/>
    </row>
    <row r="51" spans="18:36" x14ac:dyDescent="0.2">
      <c r="AI51" s="18"/>
      <c r="AJ51" s="18"/>
    </row>
    <row r="52" spans="18:36" x14ac:dyDescent="0.2"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I52" s="18"/>
      <c r="AJ52" s="18"/>
    </row>
    <row r="53" spans="18:36" x14ac:dyDescent="0.2"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I53" s="19"/>
      <c r="AJ53" s="19"/>
    </row>
    <row r="54" spans="18:36" x14ac:dyDescent="0.2"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8:36" x14ac:dyDescent="0.2"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8:36" x14ac:dyDescent="0.2"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8:36" x14ac:dyDescent="0.2"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8:36" x14ac:dyDescent="0.2"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8:36" x14ac:dyDescent="0.2"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8:36" x14ac:dyDescent="0.2"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8:36" x14ac:dyDescent="0.2"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3" spans="18:36" x14ac:dyDescent="0.2"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8:36" x14ac:dyDescent="0.2"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</sheetData>
  <mergeCells count="2">
    <mergeCell ref="A3:A4"/>
    <mergeCell ref="AQ3:AR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2014-03-13T11:43:44Z</cp:lastPrinted>
  <dcterms:created xsi:type="dcterms:W3CDTF">2011-12-13T08:30:24Z</dcterms:created>
  <dcterms:modified xsi:type="dcterms:W3CDTF">2014-06-10T19:14:39Z</dcterms:modified>
</cp:coreProperties>
</file>