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борот_02_2016\"/>
    </mc:Choice>
  </mc:AlternateContent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R31" i="1" l="1"/>
  <c r="R30" i="1" s="1"/>
  <c r="R29" i="1"/>
  <c r="R28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AB10" i="1"/>
  <c r="AA10" i="1"/>
  <c r="Z10" i="1"/>
  <c r="Z6" i="1" s="1"/>
  <c r="Y10" i="1"/>
  <c r="X10" i="1"/>
  <c r="W10" i="1"/>
  <c r="V10" i="1"/>
  <c r="V6" i="1" s="1"/>
  <c r="U10" i="1"/>
  <c r="T10" i="1"/>
  <c r="S10" i="1"/>
  <c r="R9" i="1"/>
  <c r="R8" i="1"/>
  <c r="AB30" i="1"/>
  <c r="AA30" i="1"/>
  <c r="Z30" i="1"/>
  <c r="Y30" i="1"/>
  <c r="X30" i="1"/>
  <c r="W30" i="1"/>
  <c r="V30" i="1"/>
  <c r="U30" i="1"/>
  <c r="T30" i="1"/>
  <c r="S30" i="1"/>
  <c r="AB27" i="1"/>
  <c r="AA27" i="1"/>
  <c r="Z27" i="1"/>
  <c r="Y27" i="1"/>
  <c r="X27" i="1"/>
  <c r="W27" i="1"/>
  <c r="V27" i="1"/>
  <c r="U27" i="1"/>
  <c r="T27" i="1"/>
  <c r="S27" i="1"/>
  <c r="AB21" i="1"/>
  <c r="AA21" i="1"/>
  <c r="Z21" i="1"/>
  <c r="Y21" i="1"/>
  <c r="X21" i="1"/>
  <c r="W21" i="1"/>
  <c r="V21" i="1"/>
  <c r="U21" i="1"/>
  <c r="T21" i="1"/>
  <c r="S21" i="1"/>
  <c r="AB15" i="1"/>
  <c r="AA15" i="1"/>
  <c r="Z15" i="1"/>
  <c r="Y15" i="1"/>
  <c r="X15" i="1"/>
  <c r="W15" i="1"/>
  <c r="V15" i="1"/>
  <c r="U15" i="1"/>
  <c r="T15" i="1"/>
  <c r="S15" i="1"/>
  <c r="AB6" i="1"/>
  <c r="AB5" i="1" s="1"/>
  <c r="X6" i="1"/>
  <c r="X5" i="1" s="1"/>
  <c r="T6" i="1"/>
  <c r="T5" i="1" s="1"/>
  <c r="AB7" i="1"/>
  <c r="AA7" i="1"/>
  <c r="AA6" i="1" s="1"/>
  <c r="Z7" i="1"/>
  <c r="Y7" i="1"/>
  <c r="Y6" i="1" s="1"/>
  <c r="X7" i="1"/>
  <c r="W7" i="1"/>
  <c r="W6" i="1" s="1"/>
  <c r="V7" i="1"/>
  <c r="U7" i="1"/>
  <c r="U6" i="1" s="1"/>
  <c r="T7" i="1"/>
  <c r="S7" i="1"/>
  <c r="R7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R27" i="1" l="1"/>
  <c r="R21" i="1"/>
  <c r="R15" i="1"/>
  <c r="R10" i="1"/>
  <c r="R6" i="1" s="1"/>
  <c r="S6" i="1"/>
  <c r="S5" i="1" s="1"/>
  <c r="U5" i="1"/>
  <c r="W5" i="1"/>
  <c r="Y5" i="1"/>
  <c r="AA5" i="1"/>
  <c r="V5" i="1"/>
  <c r="Z5" i="1"/>
  <c r="Q32" i="1"/>
  <c r="P32" i="1" s="1"/>
  <c r="AC32" i="1" s="1"/>
  <c r="AD32" i="1" s="1"/>
  <c r="Q31" i="1"/>
  <c r="P31" i="1" s="1"/>
  <c r="AC31" i="1" s="1"/>
  <c r="AD31" i="1" s="1"/>
  <c r="Q29" i="1"/>
  <c r="P29" i="1" s="1"/>
  <c r="AC29" i="1" s="1"/>
  <c r="AD29" i="1" s="1"/>
  <c r="Q28" i="1"/>
  <c r="Q26" i="1"/>
  <c r="P26" i="1" s="1"/>
  <c r="AC26" i="1" s="1"/>
  <c r="AD26" i="1" s="1"/>
  <c r="Q25" i="1"/>
  <c r="P25" i="1" s="1"/>
  <c r="AC25" i="1" s="1"/>
  <c r="AD25" i="1" s="1"/>
  <c r="Q24" i="1"/>
  <c r="P24" i="1" s="1"/>
  <c r="AC24" i="1" s="1"/>
  <c r="AD24" i="1" s="1"/>
  <c r="Q23" i="1"/>
  <c r="P23" i="1" s="1"/>
  <c r="AC23" i="1" s="1"/>
  <c r="AD23" i="1" s="1"/>
  <c r="Q22" i="1"/>
  <c r="Q20" i="1"/>
  <c r="P20" i="1" s="1"/>
  <c r="AC20" i="1" s="1"/>
  <c r="AD20" i="1" s="1"/>
  <c r="Q19" i="1"/>
  <c r="P19" i="1" s="1"/>
  <c r="AC19" i="1" s="1"/>
  <c r="AD19" i="1" s="1"/>
  <c r="Q18" i="1"/>
  <c r="P18" i="1" s="1"/>
  <c r="AC18" i="1" s="1"/>
  <c r="AD18" i="1" s="1"/>
  <c r="Q17" i="1"/>
  <c r="P17" i="1" s="1"/>
  <c r="AC17" i="1" s="1"/>
  <c r="AD17" i="1" s="1"/>
  <c r="Q16" i="1"/>
  <c r="P16" i="1" s="1"/>
  <c r="AC16" i="1" s="1"/>
  <c r="AD16" i="1" s="1"/>
  <c r="Q14" i="1"/>
  <c r="P14" i="1" s="1"/>
  <c r="AC14" i="1" s="1"/>
  <c r="AD14" i="1" s="1"/>
  <c r="Q13" i="1"/>
  <c r="P13" i="1" s="1"/>
  <c r="AC13" i="1" s="1"/>
  <c r="AD13" i="1" s="1"/>
  <c r="Q11" i="1"/>
  <c r="P11" i="1" s="1"/>
  <c r="AC11" i="1" s="1"/>
  <c r="AD11" i="1" s="1"/>
  <c r="Q12" i="1"/>
  <c r="P12" i="1" s="1"/>
  <c r="AC12" i="1" s="1"/>
  <c r="AD12" i="1" s="1"/>
  <c r="Q9" i="1"/>
  <c r="P9" i="1" s="1"/>
  <c r="AC9" i="1" s="1"/>
  <c r="AD9" i="1" s="1"/>
  <c r="Q8" i="1"/>
  <c r="P8" i="1" s="1"/>
  <c r="AC8" i="1" s="1"/>
  <c r="AD8" i="1" s="1"/>
  <c r="P28" i="1" l="1"/>
  <c r="AC28" i="1" s="1"/>
  <c r="AD28" i="1" s="1"/>
  <c r="Q27" i="1"/>
  <c r="R5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<sst xmlns="http://schemas.openxmlformats.org/spreadsheetml/2006/main" count="59" uniqueCount="46">
  <si>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</si>
  <si>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</si>
  <si>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2M</t>
  </si>
  <si>
    <t>NCSP Group Cargo Turnover for 2M 2016, thousand tonnes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</si>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</sst>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6/&#1055;&#1088;&#1077;&#1089;&#1089;-&#1088;&#1077;&#1083;&#1080;&#1079;&#1099;_2016/&#1043;&#1088;&#1091;&#1079;&#1086;&#1073;&#1086;&#1088;&#1086;&#1090;_01_2016/&#1058;&#1086;&#1085;&#1085;&#1099;%202015-2016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5-2016_&#1092;&#1077;&#1074;&#1088;&#107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слайд"/>
      <sheetName val="Грузы (2)"/>
    </sheetNames>
    <sheetDataSet>
      <sheetData sheetId="0">
        <row r="8">
          <cell r="AE8">
            <v>2812.6</v>
          </cell>
        </row>
        <row r="9">
          <cell r="AE9">
            <v>3718.2</v>
          </cell>
        </row>
        <row r="10">
          <cell r="AE10">
            <v>2004.6</v>
          </cell>
        </row>
        <row r="14">
          <cell r="AE14">
            <v>1352.3</v>
          </cell>
        </row>
        <row r="15">
          <cell r="AE15">
            <v>826.5</v>
          </cell>
        </row>
        <row r="18">
          <cell r="AE18">
            <v>3</v>
          </cell>
        </row>
        <row r="20">
          <cell r="AE20">
            <v>477.4</v>
          </cell>
        </row>
        <row r="25">
          <cell r="AE25">
            <v>687.8</v>
          </cell>
        </row>
        <row r="30">
          <cell r="AE30">
            <v>157.19999999999999</v>
          </cell>
        </row>
        <row r="31">
          <cell r="AE31">
            <v>233.5</v>
          </cell>
        </row>
        <row r="32">
          <cell r="AE32">
            <v>48.4</v>
          </cell>
        </row>
        <row r="33">
          <cell r="AE33">
            <v>210.5</v>
          </cell>
        </row>
        <row r="35">
          <cell r="AE35">
            <v>116.6</v>
          </cell>
        </row>
        <row r="37">
          <cell r="AE37">
            <v>41.5</v>
          </cell>
        </row>
        <row r="39">
          <cell r="AE39">
            <v>87.600000000000009</v>
          </cell>
        </row>
        <row r="43">
          <cell r="AE43">
            <v>29.9</v>
          </cell>
        </row>
        <row r="45">
          <cell r="AE45">
            <v>218.6</v>
          </cell>
        </row>
        <row r="47">
          <cell r="AE47">
            <v>39</v>
          </cell>
        </row>
        <row r="49">
          <cell r="AE49">
            <v>14.1</v>
          </cell>
        </row>
        <row r="53">
          <cell r="AE53">
            <v>30.9</v>
          </cell>
        </row>
        <row r="55">
          <cell r="AE55">
            <v>18.2</v>
          </cell>
        </row>
        <row r="57">
          <cell r="AE57">
            <v>0</v>
          </cell>
        </row>
        <row r="62">
          <cell r="AE62">
            <v>123</v>
          </cell>
        </row>
        <row r="64">
          <cell r="AE64">
            <v>0</v>
          </cell>
        </row>
        <row r="67">
          <cell r="AE67">
            <v>0</v>
          </cell>
        </row>
        <row r="69">
          <cell r="AE69">
            <v>12.6</v>
          </cell>
        </row>
        <row r="74">
          <cell r="AE74">
            <v>0</v>
          </cell>
        </row>
        <row r="79">
          <cell r="AE79">
            <v>12.2</v>
          </cell>
        </row>
        <row r="80">
          <cell r="AE80">
            <v>22.6</v>
          </cell>
        </row>
        <row r="81">
          <cell r="AE81">
            <v>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слайд"/>
      <sheetName val="Грузы (2)"/>
      <sheetName val="слайд (2)"/>
    </sheetNames>
    <sheetDataSet>
      <sheetData sheetId="0">
        <row r="8">
          <cell r="AG8">
            <v>2145.4</v>
          </cell>
        </row>
        <row r="9">
          <cell r="AG9">
            <v>4005.51</v>
          </cell>
        </row>
        <row r="11">
          <cell r="AG11">
            <v>474.5</v>
          </cell>
        </row>
        <row r="12">
          <cell r="AG12">
            <v>318.20000000000005</v>
          </cell>
        </row>
        <row r="13">
          <cell r="AG13">
            <v>44.789999999999992</v>
          </cell>
        </row>
        <row r="14">
          <cell r="AG14">
            <v>1283.7700000000002</v>
          </cell>
        </row>
        <row r="16">
          <cell r="AG16">
            <v>359.20000000000005</v>
          </cell>
        </row>
        <row r="17">
          <cell r="AG17">
            <v>438.29999999999995</v>
          </cell>
        </row>
        <row r="18">
          <cell r="AG18">
            <v>1.6500000000000004</v>
          </cell>
        </row>
        <row r="19">
          <cell r="AG19">
            <v>8.1999999999999993</v>
          </cell>
        </row>
        <row r="20">
          <cell r="AG20">
            <v>662.6</v>
          </cell>
        </row>
        <row r="25">
          <cell r="AG25">
            <v>878.59999999999991</v>
          </cell>
        </row>
        <row r="30">
          <cell r="AG30">
            <v>129</v>
          </cell>
        </row>
        <row r="31">
          <cell r="AG31">
            <v>226.10000000000002</v>
          </cell>
        </row>
        <row r="32">
          <cell r="AG32">
            <v>63.050000000000004</v>
          </cell>
        </row>
        <row r="33">
          <cell r="AG33">
            <v>192.2</v>
          </cell>
        </row>
        <row r="35">
          <cell r="AG35">
            <v>81.900000000000006</v>
          </cell>
        </row>
        <row r="37">
          <cell r="AG37">
            <v>0</v>
          </cell>
        </row>
        <row r="39">
          <cell r="AG39">
            <v>94.7</v>
          </cell>
        </row>
        <row r="43">
          <cell r="AG43">
            <v>30.5</v>
          </cell>
        </row>
        <row r="45">
          <cell r="AG45">
            <v>174.29999999999998</v>
          </cell>
        </row>
        <row r="47">
          <cell r="AG47">
            <v>66.3</v>
          </cell>
        </row>
        <row r="49">
          <cell r="AG49">
            <v>2.600000000000001</v>
          </cell>
        </row>
        <row r="53">
          <cell r="AG53">
            <v>12</v>
          </cell>
        </row>
        <row r="55">
          <cell r="AG55">
            <v>36.700000000000003</v>
          </cell>
        </row>
        <row r="57">
          <cell r="AG57">
            <v>0</v>
          </cell>
        </row>
        <row r="62">
          <cell r="AG62">
            <v>160.80000000000001</v>
          </cell>
        </row>
        <row r="64">
          <cell r="AG64">
            <v>3</v>
          </cell>
        </row>
        <row r="67">
          <cell r="AG67">
            <v>3.7</v>
          </cell>
        </row>
        <row r="69">
          <cell r="AG69">
            <v>9.0399999999999991</v>
          </cell>
        </row>
        <row r="74">
          <cell r="AG74">
            <v>0</v>
          </cell>
        </row>
        <row r="79">
          <cell r="AG79">
            <v>10.100000000000001</v>
          </cell>
        </row>
        <row r="80">
          <cell r="AG80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6"/>
  <sheetViews>
    <sheetView tabSelected="1" zoomScaleNormal="100" workbookViewId="0">
      <pane xSplit="1" topLeftCell="B1" activePane="topRight" state="frozen"/>
      <selection pane="topRight" activeCell="AC32" sqref="AC32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5" width="10.7109375" customWidth="1"/>
    <col min="6" max="13" width="10.7109375" hidden="1" customWidth="1" outlineLevel="1"/>
    <col min="14" max="14" width="10.7109375" hidden="1" customWidth="1" outlineLevel="1" collapsed="1"/>
    <col min="15" max="15" width="10.7109375" hidden="1" customWidth="1" outlineLevel="1"/>
    <col min="16" max="16" width="10.7109375" style="1" customWidth="1" collapsed="1"/>
    <col min="17" max="18" width="10.7109375" customWidth="1"/>
    <col min="19" max="28" width="10.7109375" hidden="1" customWidth="1" outlineLevel="1"/>
    <col min="29" max="29" width="12.140625" style="2" customWidth="1" collapsed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8" t="s">
        <v>3</v>
      </c>
    </row>
    <row r="3" spans="1:33" s="21" customFormat="1" ht="15" customHeight="1" x14ac:dyDescent="0.2">
      <c r="A3" s="36"/>
      <c r="B3" s="30">
        <v>2015</v>
      </c>
      <c r="C3" s="3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0">
        <v>2016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37" t="s">
        <v>0</v>
      </c>
      <c r="AD3" s="38"/>
      <c r="AE3" s="34"/>
    </row>
    <row r="4" spans="1:33" s="21" customFormat="1" ht="30.75" customHeight="1" x14ac:dyDescent="0.2">
      <c r="A4" s="36"/>
      <c r="B4" s="31" t="s">
        <v>1</v>
      </c>
      <c r="C4" s="31" t="s">
        <v>2</v>
      </c>
      <c r="D4" s="31" t="s">
        <v>32</v>
      </c>
      <c r="E4" s="31" t="s">
        <v>33</v>
      </c>
      <c r="F4" s="31" t="s">
        <v>34</v>
      </c>
      <c r="G4" s="31" t="s">
        <v>35</v>
      </c>
      <c r="H4" s="31" t="s">
        <v>36</v>
      </c>
      <c r="I4" s="31" t="s">
        <v>37</v>
      </c>
      <c r="J4" s="31" t="s">
        <v>38</v>
      </c>
      <c r="K4" s="31" t="s">
        <v>39</v>
      </c>
      <c r="L4" s="31" t="s">
        <v>40</v>
      </c>
      <c r="M4" s="31" t="s">
        <v>41</v>
      </c>
      <c r="N4" s="31" t="s">
        <v>42</v>
      </c>
      <c r="O4" s="31" t="s">
        <v>43</v>
      </c>
      <c r="P4" s="31" t="s">
        <v>2</v>
      </c>
      <c r="Q4" s="31" t="s">
        <v>32</v>
      </c>
      <c r="R4" s="31" t="s">
        <v>33</v>
      </c>
      <c r="S4" s="31" t="s">
        <v>34</v>
      </c>
      <c r="T4" s="31" t="s">
        <v>35</v>
      </c>
      <c r="U4" s="31" t="s">
        <v>36</v>
      </c>
      <c r="V4" s="31" t="s">
        <v>37</v>
      </c>
      <c r="W4" s="31" t="s">
        <v>38</v>
      </c>
      <c r="X4" s="31" t="s">
        <v>39</v>
      </c>
      <c r="Y4" s="31" t="s">
        <v>40</v>
      </c>
      <c r="Z4" s="31" t="s">
        <v>41</v>
      </c>
      <c r="AA4" s="31" t="s">
        <v>42</v>
      </c>
      <c r="AB4" s="31" t="s">
        <v>43</v>
      </c>
      <c r="AC4" s="27" t="s">
        <v>44</v>
      </c>
      <c r="AD4" s="28" t="s">
        <v>45</v>
      </c>
    </row>
    <row r="5" spans="1:33" x14ac:dyDescent="0.2">
      <c r="A5" s="3" t="s">
        <v>4</v>
      </c>
      <c r="B5" s="10">
        <v>139689.51300000001</v>
      </c>
      <c r="C5" s="10">
        <f>SUM(D5:E5)</f>
        <v>23269.22</v>
      </c>
      <c r="D5" s="10">
        <v>12666.5</v>
      </c>
      <c r="E5" s="10">
        <v>10602.720000000001</v>
      </c>
      <c r="F5" s="10">
        <v>12356.460000000001</v>
      </c>
      <c r="G5" s="10">
        <v>11750.35</v>
      </c>
      <c r="H5" s="10">
        <v>11307.490000000002</v>
      </c>
      <c r="I5" s="10">
        <v>11501.869999999999</v>
      </c>
      <c r="J5" s="10">
        <v>11124.029999999999</v>
      </c>
      <c r="K5" s="10">
        <v>11243.23</v>
      </c>
      <c r="L5" s="10">
        <v>11416.38</v>
      </c>
      <c r="M5" s="10">
        <v>12043.470000000005</v>
      </c>
      <c r="N5" s="10">
        <v>11923.879999999994</v>
      </c>
      <c r="O5" s="10">
        <v>11753.133000000002</v>
      </c>
      <c r="P5" s="10">
        <f>SUM(Q5:AB5)</f>
        <v>23815.31</v>
      </c>
      <c r="Q5" s="10">
        <f>Q6+Q15+Q21+Q27</f>
        <v>11908.7</v>
      </c>
      <c r="R5" s="10">
        <f t="shared" ref="R5:AB5" si="0">R6+R15+R21+R27</f>
        <v>11906.61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>P5-C5</f>
        <v>546.09000000000015</v>
      </c>
      <c r="AD5" s="24">
        <f>AC5/C5</f>
        <v>2.3468341439893563E-2</v>
      </c>
      <c r="AE5" s="25"/>
      <c r="AF5" s="29"/>
    </row>
    <row r="6" spans="1:33" x14ac:dyDescent="0.2">
      <c r="A6" s="4" t="s">
        <v>5</v>
      </c>
      <c r="B6" s="11">
        <v>108027.79000000001</v>
      </c>
      <c r="C6" s="11">
        <f t="shared" ref="C6:C32" si="1">SUM(D6:E6)</f>
        <v>18722.099999999999</v>
      </c>
      <c r="D6" s="11">
        <v>10243.1</v>
      </c>
      <c r="E6" s="11">
        <v>8479</v>
      </c>
      <c r="F6" s="11">
        <v>9631.4600000000009</v>
      </c>
      <c r="G6" s="11">
        <v>9470.3500000000022</v>
      </c>
      <c r="H6" s="11">
        <v>8459.59</v>
      </c>
      <c r="I6" s="11">
        <v>9051.869999999999</v>
      </c>
      <c r="J6" s="11">
        <v>8305.33</v>
      </c>
      <c r="K6" s="11">
        <v>8364.43</v>
      </c>
      <c r="L6" s="11">
        <v>8759.08</v>
      </c>
      <c r="M6" s="11">
        <v>9231.470000000003</v>
      </c>
      <c r="N6" s="11">
        <v>9167.9799999999941</v>
      </c>
      <c r="O6" s="11">
        <v>8864.1300000000028</v>
      </c>
      <c r="P6" s="11">
        <f t="shared" ref="P6:P32" si="2">SUM(Q6:AB6)</f>
        <v>18601.620000000003</v>
      </c>
      <c r="Q6" s="11">
        <f>Q7+Q10+Q13+Q14</f>
        <v>9419.1</v>
      </c>
      <c r="R6" s="11">
        <f t="shared" ref="R6:AB6" si="3">R7+R10+R13+R14</f>
        <v>9182.52</v>
      </c>
      <c r="S6" s="11">
        <f t="shared" si="3"/>
        <v>0</v>
      </c>
      <c r="T6" s="11">
        <f t="shared" si="3"/>
        <v>0</v>
      </c>
      <c r="U6" s="11">
        <f t="shared" si="3"/>
        <v>0</v>
      </c>
      <c r="V6" s="11">
        <f t="shared" si="3"/>
        <v>0</v>
      </c>
      <c r="W6" s="11">
        <f t="shared" si="3"/>
        <v>0</v>
      </c>
      <c r="X6" s="11">
        <f t="shared" si="3"/>
        <v>0</v>
      </c>
      <c r="Y6" s="11">
        <f t="shared" si="3"/>
        <v>0</v>
      </c>
      <c r="Z6" s="11">
        <f t="shared" si="3"/>
        <v>0</v>
      </c>
      <c r="AA6" s="11">
        <f t="shared" si="3"/>
        <v>0</v>
      </c>
      <c r="AB6" s="11">
        <f t="shared" si="3"/>
        <v>0</v>
      </c>
      <c r="AC6" s="11">
        <f t="shared" ref="AC6:AC32" si="4">P6-C6</f>
        <v>-120.47999999999593</v>
      </c>
      <c r="AD6" s="22">
        <f t="shared" ref="AD6:AD32" si="5">AC6/C6</f>
        <v>-6.4351755412050968E-3</v>
      </c>
      <c r="AE6" s="25"/>
      <c r="AF6" s="29"/>
    </row>
    <row r="7" spans="1:33" x14ac:dyDescent="0.2">
      <c r="A7" s="5" t="s">
        <v>6</v>
      </c>
      <c r="B7" s="13">
        <v>75206.990000000005</v>
      </c>
      <c r="C7" s="13">
        <f t="shared" si="1"/>
        <v>13024.08</v>
      </c>
      <c r="D7" s="13">
        <v>7227</v>
      </c>
      <c r="E7" s="13">
        <v>5797.08</v>
      </c>
      <c r="F7" s="13">
        <v>6484.65</v>
      </c>
      <c r="G7" s="13">
        <v>6515.5700000000015</v>
      </c>
      <c r="H7" s="13">
        <v>5842.1999999999989</v>
      </c>
      <c r="I7" s="13">
        <v>6320.09</v>
      </c>
      <c r="J7" s="13">
        <v>5893.0099999999984</v>
      </c>
      <c r="K7" s="13">
        <v>5913.3300000000017</v>
      </c>
      <c r="L7" s="13">
        <v>6335.07</v>
      </c>
      <c r="M7" s="13">
        <v>6553.2100000000028</v>
      </c>
      <c r="N7" s="13">
        <v>6445.6899999999951</v>
      </c>
      <c r="O7" s="13">
        <v>5880.0900000000038</v>
      </c>
      <c r="P7" s="13">
        <f t="shared" si="2"/>
        <v>12681.71</v>
      </c>
      <c r="Q7" s="13">
        <f>Q8+Q9</f>
        <v>6530.7999999999993</v>
      </c>
      <c r="R7" s="13">
        <f t="shared" ref="R7:AB7" si="6">R8+R9</f>
        <v>6150.91</v>
      </c>
      <c r="S7" s="13">
        <f t="shared" si="6"/>
        <v>0</v>
      </c>
      <c r="T7" s="13">
        <f t="shared" si="6"/>
        <v>0</v>
      </c>
      <c r="U7" s="13">
        <f t="shared" si="6"/>
        <v>0</v>
      </c>
      <c r="V7" s="13">
        <f t="shared" si="6"/>
        <v>0</v>
      </c>
      <c r="W7" s="13">
        <f t="shared" si="6"/>
        <v>0</v>
      </c>
      <c r="X7" s="13">
        <f t="shared" si="6"/>
        <v>0</v>
      </c>
      <c r="Y7" s="13">
        <f t="shared" si="6"/>
        <v>0</v>
      </c>
      <c r="Z7" s="13">
        <f t="shared" si="6"/>
        <v>0</v>
      </c>
      <c r="AA7" s="13">
        <f t="shared" si="6"/>
        <v>0</v>
      </c>
      <c r="AB7" s="13">
        <f t="shared" si="6"/>
        <v>0</v>
      </c>
      <c r="AC7" s="13">
        <f t="shared" si="4"/>
        <v>-342.3700000000008</v>
      </c>
      <c r="AD7" s="23">
        <f t="shared" si="5"/>
        <v>-2.628746137922992E-2</v>
      </c>
      <c r="AE7" s="25"/>
      <c r="AF7" s="29"/>
    </row>
    <row r="8" spans="1:33" s="7" customFormat="1" x14ac:dyDescent="0.2">
      <c r="A8" s="6" t="s">
        <v>7</v>
      </c>
      <c r="B8" s="12">
        <v>30065.3</v>
      </c>
      <c r="C8" s="12">
        <f t="shared" si="1"/>
        <v>5627.3</v>
      </c>
      <c r="D8" s="12">
        <v>3127.8</v>
      </c>
      <c r="E8" s="12">
        <v>2499.5</v>
      </c>
      <c r="F8" s="12">
        <v>2961.2</v>
      </c>
      <c r="G8" s="12">
        <v>2430.2000000000007</v>
      </c>
      <c r="H8" s="12">
        <v>2428</v>
      </c>
      <c r="I8" s="12">
        <v>2322.5</v>
      </c>
      <c r="J8" s="12">
        <v>2587.7999999999993</v>
      </c>
      <c r="K8" s="12">
        <v>2505</v>
      </c>
      <c r="L8" s="12">
        <v>2443.5999999999985</v>
      </c>
      <c r="M8" s="12">
        <v>2725.2000000000007</v>
      </c>
      <c r="N8" s="12">
        <v>2255</v>
      </c>
      <c r="O8" s="12">
        <v>1779.5</v>
      </c>
      <c r="P8" s="12">
        <f t="shared" si="2"/>
        <v>4958</v>
      </c>
      <c r="Q8" s="12">
        <f>[18]объемы!$AE$8</f>
        <v>2812.6</v>
      </c>
      <c r="R8" s="12">
        <f>[19]объемы!$AG$8</f>
        <v>2145.4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3">
        <f t="shared" si="4"/>
        <v>-669.30000000000018</v>
      </c>
      <c r="AD8" s="23">
        <f t="shared" si="5"/>
        <v>-0.11893803422600539</v>
      </c>
      <c r="AE8" s="25"/>
      <c r="AF8" s="29"/>
    </row>
    <row r="9" spans="1:33" s="7" customFormat="1" x14ac:dyDescent="0.2">
      <c r="A9" s="6" t="s">
        <v>8</v>
      </c>
      <c r="B9" s="12">
        <v>45141.69</v>
      </c>
      <c r="C9" s="12">
        <f t="shared" si="1"/>
        <v>7396.78</v>
      </c>
      <c r="D9" s="13">
        <v>4099.2</v>
      </c>
      <c r="E9" s="12">
        <v>3297.58</v>
      </c>
      <c r="F9" s="12">
        <v>3523.45</v>
      </c>
      <c r="G9" s="13">
        <v>4085.3700000000008</v>
      </c>
      <c r="H9" s="12">
        <v>3414.1999999999989</v>
      </c>
      <c r="I9" s="12">
        <v>3997.59</v>
      </c>
      <c r="J9" s="12">
        <v>3305.2099999999991</v>
      </c>
      <c r="K9" s="12">
        <v>3408.3300000000017</v>
      </c>
      <c r="L9" s="12">
        <v>3891.4700000000012</v>
      </c>
      <c r="M9" s="12">
        <v>3828.010000000002</v>
      </c>
      <c r="N9" s="12">
        <v>4190.6899999999951</v>
      </c>
      <c r="O9" s="12">
        <v>4100.5900000000038</v>
      </c>
      <c r="P9" s="12">
        <f t="shared" si="2"/>
        <v>7723.71</v>
      </c>
      <c r="Q9" s="13">
        <f>[18]объемы!$AE$9</f>
        <v>3718.2</v>
      </c>
      <c r="R9" s="12">
        <f>[19]объемы!$AG$9</f>
        <v>4005.51</v>
      </c>
      <c r="S9" s="12"/>
      <c r="T9" s="13"/>
      <c r="U9" s="12"/>
      <c r="V9" s="12"/>
      <c r="W9" s="12"/>
      <c r="X9" s="12"/>
      <c r="Y9" s="12"/>
      <c r="Z9" s="12"/>
      <c r="AA9" s="12"/>
      <c r="AB9" s="12"/>
      <c r="AC9" s="13">
        <f t="shared" si="4"/>
        <v>326.93000000000029</v>
      </c>
      <c r="AD9" s="23">
        <f t="shared" si="5"/>
        <v>4.4198962251141755E-2</v>
      </c>
      <c r="AE9" s="25"/>
      <c r="AF9" s="29"/>
    </row>
    <row r="10" spans="1:33" x14ac:dyDescent="0.2">
      <c r="A10" s="5" t="s">
        <v>9</v>
      </c>
      <c r="B10" s="33">
        <v>31888.789999999997</v>
      </c>
      <c r="C10" s="33">
        <f t="shared" si="1"/>
        <v>5561.11</v>
      </c>
      <c r="D10" s="13">
        <v>2970.7</v>
      </c>
      <c r="E10" s="13">
        <v>2590.41</v>
      </c>
      <c r="F10" s="13">
        <v>3107.9100000000008</v>
      </c>
      <c r="G10" s="13">
        <v>2847.7800000000007</v>
      </c>
      <c r="H10" s="13">
        <v>2529.7600000000002</v>
      </c>
      <c r="I10" s="13">
        <v>2655.7099999999996</v>
      </c>
      <c r="J10" s="13">
        <v>2331.2200000000003</v>
      </c>
      <c r="K10" s="13">
        <v>2370.4999999999982</v>
      </c>
      <c r="L10" s="13">
        <v>2359.1100000000006</v>
      </c>
      <c r="M10" s="13">
        <v>2608.16</v>
      </c>
      <c r="N10" s="13">
        <v>2625.3900000000003</v>
      </c>
      <c r="O10" s="13">
        <v>2892.1399999999994</v>
      </c>
      <c r="P10" s="33">
        <f t="shared" si="2"/>
        <v>5759.7100000000009</v>
      </c>
      <c r="Q10" s="13">
        <f>Q11+Q12</f>
        <v>2831.1</v>
      </c>
      <c r="R10" s="13">
        <f t="shared" ref="R10:AB10" si="7">R11+R12</f>
        <v>2928.6100000000006</v>
      </c>
      <c r="S10" s="13">
        <f t="shared" si="7"/>
        <v>0</v>
      </c>
      <c r="T10" s="13">
        <f t="shared" si="7"/>
        <v>0</v>
      </c>
      <c r="U10" s="13">
        <f t="shared" si="7"/>
        <v>0</v>
      </c>
      <c r="V10" s="13">
        <f t="shared" si="7"/>
        <v>0</v>
      </c>
      <c r="W10" s="13">
        <f t="shared" si="7"/>
        <v>0</v>
      </c>
      <c r="X10" s="13">
        <f t="shared" si="7"/>
        <v>0</v>
      </c>
      <c r="Y10" s="13">
        <f t="shared" si="7"/>
        <v>0</v>
      </c>
      <c r="Z10" s="13">
        <f t="shared" si="7"/>
        <v>0</v>
      </c>
      <c r="AA10" s="13">
        <f t="shared" si="7"/>
        <v>0</v>
      </c>
      <c r="AB10" s="13">
        <f t="shared" si="7"/>
        <v>0</v>
      </c>
      <c r="AC10" s="13">
        <f t="shared" si="4"/>
        <v>198.60000000000127</v>
      </c>
      <c r="AD10" s="23">
        <f t="shared" si="5"/>
        <v>3.5712294847611591E-2</v>
      </c>
      <c r="AE10" s="25"/>
      <c r="AF10" s="29"/>
    </row>
    <row r="11" spans="1:33" s="7" customFormat="1" x14ac:dyDescent="0.2">
      <c r="A11" s="6" t="s">
        <v>10</v>
      </c>
      <c r="B11" s="12">
        <v>17384.27</v>
      </c>
      <c r="C11" s="12">
        <f t="shared" si="1"/>
        <v>3054.6</v>
      </c>
      <c r="D11" s="12">
        <v>1662.5</v>
      </c>
      <c r="E11" s="12">
        <v>1392.1</v>
      </c>
      <c r="F11" s="12">
        <v>1874.7000000000003</v>
      </c>
      <c r="G11" s="12">
        <v>1711.5000000000002</v>
      </c>
      <c r="H11" s="12">
        <v>1288.57</v>
      </c>
      <c r="I11" s="12">
        <v>1375.0599999999997</v>
      </c>
      <c r="J11" s="12">
        <v>1177.8600000000001</v>
      </c>
      <c r="K11" s="12">
        <v>1231.32</v>
      </c>
      <c r="L11" s="12">
        <v>1280.2900000000002</v>
      </c>
      <c r="M11" s="12">
        <v>1355.4399999999998</v>
      </c>
      <c r="N11" s="12">
        <v>1393.2999999999995</v>
      </c>
      <c r="O11" s="12">
        <v>1641.6300000000003</v>
      </c>
      <c r="P11" s="12">
        <f t="shared" si="2"/>
        <v>3118.99</v>
      </c>
      <c r="Q11" s="12">
        <f>[18]объемы!$AE$10+[18]объемы!$AE$15-[18]объемы!$AE$14-[18]объемы!$AE$18</f>
        <v>1475.8</v>
      </c>
      <c r="R11" s="12">
        <f>[19]объемы!$AG$11+[19]объемы!$AG$12+[19]объемы!$AG$13+[19]объемы!$AG$16+[19]объемы!$AG$17+[19]объемы!$AG$19</f>
        <v>1643.19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3">
        <f t="shared" si="4"/>
        <v>64.389999999999873</v>
      </c>
      <c r="AD11" s="23">
        <f t="shared" si="5"/>
        <v>2.1079683100896966E-2</v>
      </c>
      <c r="AE11" s="25"/>
      <c r="AF11" s="29"/>
      <c r="AG11" s="32"/>
    </row>
    <row r="12" spans="1:33" s="7" customFormat="1" x14ac:dyDescent="0.2">
      <c r="A12" s="6" t="s">
        <v>11</v>
      </c>
      <c r="B12" s="12">
        <v>14504.519999999997</v>
      </c>
      <c r="C12" s="12">
        <f t="shared" si="1"/>
        <v>2506.5100000000002</v>
      </c>
      <c r="D12" s="12">
        <v>1308.2</v>
      </c>
      <c r="E12" s="12">
        <v>1198.31</v>
      </c>
      <c r="F12" s="12">
        <v>1233.2100000000003</v>
      </c>
      <c r="G12" s="12">
        <v>1136.2800000000002</v>
      </c>
      <c r="H12" s="12">
        <v>1241.19</v>
      </c>
      <c r="I12" s="12">
        <v>1280.6499999999999</v>
      </c>
      <c r="J12" s="12">
        <v>1153.3600000000004</v>
      </c>
      <c r="K12" s="12">
        <v>1139.1799999999985</v>
      </c>
      <c r="L12" s="12">
        <v>1078.8200000000004</v>
      </c>
      <c r="M12" s="12">
        <v>1252.72</v>
      </c>
      <c r="N12" s="12">
        <v>1232.0900000000008</v>
      </c>
      <c r="O12" s="12">
        <v>1250.5099999999993</v>
      </c>
      <c r="P12" s="12">
        <f t="shared" si="2"/>
        <v>2640.7200000000003</v>
      </c>
      <c r="Q12" s="12">
        <f>[18]объемы!$AE$14+[18]объемы!$AE$18</f>
        <v>1355.3</v>
      </c>
      <c r="R12" s="12">
        <f>[19]объемы!$AG$14+[19]объемы!$AG$18</f>
        <v>1285.4200000000003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>
        <f t="shared" si="4"/>
        <v>134.21000000000004</v>
      </c>
      <c r="AD12" s="23">
        <f t="shared" si="5"/>
        <v>5.3544569939876573E-2</v>
      </c>
      <c r="AE12" s="25"/>
      <c r="AF12" s="29"/>
      <c r="AG12" s="32"/>
    </row>
    <row r="13" spans="1:33" x14ac:dyDescent="0.2">
      <c r="A13" s="5" t="s">
        <v>12</v>
      </c>
      <c r="B13" s="12">
        <v>715.3</v>
      </c>
      <c r="C13" s="12">
        <f t="shared" si="1"/>
        <v>99</v>
      </c>
      <c r="D13" s="13">
        <v>33</v>
      </c>
      <c r="E13" s="13">
        <v>66</v>
      </c>
      <c r="F13" s="13">
        <v>0</v>
      </c>
      <c r="G13" s="13">
        <v>72.400000000000006</v>
      </c>
      <c r="H13" s="13">
        <v>57.430000000000007</v>
      </c>
      <c r="I13" s="13">
        <v>70.069999999999965</v>
      </c>
      <c r="J13" s="13">
        <v>75.100000000000023</v>
      </c>
      <c r="K13" s="13">
        <v>80.600000000000023</v>
      </c>
      <c r="L13" s="13">
        <v>64.899999999999977</v>
      </c>
      <c r="M13" s="13">
        <v>58.100000000000023</v>
      </c>
      <c r="N13" s="13">
        <v>75.799999999999955</v>
      </c>
      <c r="O13" s="13">
        <v>61.899999999999977</v>
      </c>
      <c r="P13" s="12">
        <f t="shared" si="2"/>
        <v>105.3</v>
      </c>
      <c r="Q13" s="13">
        <f>[18]объемы!$AE$47</f>
        <v>39</v>
      </c>
      <c r="R13" s="13">
        <f>[19]объемы!$AG$47</f>
        <v>66.3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>
        <f t="shared" si="4"/>
        <v>6.2999999999999972</v>
      </c>
      <c r="AD13" s="23">
        <f t="shared" si="5"/>
        <v>6.3636363636363602E-2</v>
      </c>
      <c r="AE13" s="25"/>
      <c r="AF13" s="29"/>
    </row>
    <row r="14" spans="1:33" x14ac:dyDescent="0.2">
      <c r="A14" s="5" t="s">
        <v>13</v>
      </c>
      <c r="B14" s="12">
        <v>216.71</v>
      </c>
      <c r="C14" s="12">
        <f t="shared" si="1"/>
        <v>37.909999999999997</v>
      </c>
      <c r="D14" s="13">
        <v>12.4</v>
      </c>
      <c r="E14" s="13">
        <v>25.509999999999998</v>
      </c>
      <c r="F14" s="13">
        <v>38.9</v>
      </c>
      <c r="G14" s="13">
        <v>34.600000000000009</v>
      </c>
      <c r="H14" s="13">
        <v>30.199999999999989</v>
      </c>
      <c r="I14" s="13">
        <v>6</v>
      </c>
      <c r="J14" s="13">
        <v>6</v>
      </c>
      <c r="K14" s="13">
        <v>0</v>
      </c>
      <c r="L14" s="13">
        <v>0</v>
      </c>
      <c r="M14" s="13">
        <v>12</v>
      </c>
      <c r="N14" s="13">
        <v>21.099999999999994</v>
      </c>
      <c r="O14" s="13">
        <v>30</v>
      </c>
      <c r="P14" s="12">
        <f t="shared" si="2"/>
        <v>54.900000000000006</v>
      </c>
      <c r="Q14" s="13">
        <f>[18]объемы!$AE$55</f>
        <v>18.2</v>
      </c>
      <c r="R14" s="13">
        <f>[19]объемы!$AG$55</f>
        <v>36.700000000000003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f t="shared" si="4"/>
        <v>16.990000000000009</v>
      </c>
      <c r="AD14" s="23">
        <f t="shared" si="5"/>
        <v>0.44816671063044078</v>
      </c>
      <c r="AE14" s="25"/>
      <c r="AF14" s="29"/>
    </row>
    <row r="15" spans="1:33" x14ac:dyDescent="0.2">
      <c r="A15" s="4" t="s">
        <v>14</v>
      </c>
      <c r="B15" s="11">
        <v>12565.130000000001</v>
      </c>
      <c r="C15" s="11">
        <f t="shared" si="1"/>
        <v>1605.23</v>
      </c>
      <c r="D15" s="11">
        <v>963.2</v>
      </c>
      <c r="E15" s="11">
        <v>642.03</v>
      </c>
      <c r="F15" s="11">
        <v>977.90000000000009</v>
      </c>
      <c r="G15" s="11">
        <v>704.8</v>
      </c>
      <c r="H15" s="11">
        <v>1102.5999999999999</v>
      </c>
      <c r="I15" s="11">
        <v>872.7</v>
      </c>
      <c r="J15" s="11">
        <v>1029.4000000000001</v>
      </c>
      <c r="K15" s="11">
        <v>1404.7999999999997</v>
      </c>
      <c r="L15" s="11">
        <v>1037.6000000000001</v>
      </c>
      <c r="M15" s="11">
        <v>1261.1000000000001</v>
      </c>
      <c r="N15" s="11">
        <v>1119.8999999999999</v>
      </c>
      <c r="O15" s="11">
        <v>1449.1000000000001</v>
      </c>
      <c r="P15" s="11">
        <f t="shared" si="2"/>
        <v>2109.4</v>
      </c>
      <c r="Q15" s="11">
        <f>SUM(Q16:Q20)</f>
        <v>999.9</v>
      </c>
      <c r="R15" s="11">
        <f t="shared" ref="R15:AB15" si="8">SUM(R16:R20)</f>
        <v>1109.5</v>
      </c>
      <c r="S15" s="11">
        <f t="shared" si="8"/>
        <v>0</v>
      </c>
      <c r="T15" s="11">
        <f t="shared" si="8"/>
        <v>0</v>
      </c>
      <c r="U15" s="11">
        <f t="shared" si="8"/>
        <v>0</v>
      </c>
      <c r="V15" s="11">
        <f t="shared" si="8"/>
        <v>0</v>
      </c>
      <c r="W15" s="11">
        <f t="shared" si="8"/>
        <v>0</v>
      </c>
      <c r="X15" s="11">
        <f t="shared" si="8"/>
        <v>0</v>
      </c>
      <c r="Y15" s="11">
        <f t="shared" si="8"/>
        <v>0</v>
      </c>
      <c r="Z15" s="11">
        <f t="shared" si="8"/>
        <v>0</v>
      </c>
      <c r="AA15" s="11">
        <f t="shared" si="8"/>
        <v>0</v>
      </c>
      <c r="AB15" s="11">
        <f t="shared" si="8"/>
        <v>0</v>
      </c>
      <c r="AC15" s="11">
        <f t="shared" si="4"/>
        <v>504.17000000000007</v>
      </c>
      <c r="AD15" s="22">
        <f t="shared" si="5"/>
        <v>0.314079602299982</v>
      </c>
      <c r="AE15" s="25"/>
      <c r="AF15" s="29"/>
    </row>
    <row r="16" spans="1:33" x14ac:dyDescent="0.2">
      <c r="A16" s="5" t="s">
        <v>15</v>
      </c>
      <c r="B16" s="26">
        <v>6715.5999999999995</v>
      </c>
      <c r="C16" s="26">
        <f t="shared" si="1"/>
        <v>870.59999999999991</v>
      </c>
      <c r="D16" s="13">
        <v>513.4</v>
      </c>
      <c r="E16" s="13">
        <v>357.2</v>
      </c>
      <c r="F16" s="13">
        <v>492.70000000000005</v>
      </c>
      <c r="G16" s="13">
        <v>302.89999999999986</v>
      </c>
      <c r="H16" s="13">
        <v>454.1</v>
      </c>
      <c r="I16" s="13">
        <v>421</v>
      </c>
      <c r="J16" s="13">
        <v>567.5</v>
      </c>
      <c r="K16" s="13">
        <v>856.39999999999986</v>
      </c>
      <c r="L16" s="13">
        <v>534.70000000000027</v>
      </c>
      <c r="M16" s="13">
        <v>768.69999999999982</v>
      </c>
      <c r="N16" s="13">
        <v>611</v>
      </c>
      <c r="O16" s="13">
        <v>836</v>
      </c>
      <c r="P16" s="26">
        <f t="shared" si="2"/>
        <v>1140</v>
      </c>
      <c r="Q16" s="13">
        <f>[18]объемы!$AE$20</f>
        <v>477.4</v>
      </c>
      <c r="R16" s="13">
        <f>[19]объемы!$AG$20</f>
        <v>662.6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>
        <f t="shared" si="4"/>
        <v>269.40000000000009</v>
      </c>
      <c r="AD16" s="23">
        <f t="shared" si="5"/>
        <v>0.30944176430048254</v>
      </c>
      <c r="AE16" s="25"/>
      <c r="AF16" s="29"/>
    </row>
    <row r="17" spans="1:32" x14ac:dyDescent="0.2">
      <c r="A17" s="5" t="s">
        <v>16</v>
      </c>
      <c r="B17" s="26">
        <v>1140.6500000000001</v>
      </c>
      <c r="C17" s="26">
        <f t="shared" si="1"/>
        <v>188.85000000000002</v>
      </c>
      <c r="D17" s="13">
        <v>117.5</v>
      </c>
      <c r="E17" s="13">
        <v>71.350000000000009</v>
      </c>
      <c r="F17" s="13">
        <v>102.99999999999997</v>
      </c>
      <c r="G17" s="13">
        <v>47.800000000000011</v>
      </c>
      <c r="H17" s="13">
        <v>123.19999999999999</v>
      </c>
      <c r="I17" s="13">
        <v>64.300000000000068</v>
      </c>
      <c r="J17" s="13">
        <v>127</v>
      </c>
      <c r="K17" s="13">
        <v>107.5</v>
      </c>
      <c r="L17" s="13">
        <v>85.599999999999909</v>
      </c>
      <c r="M17" s="13">
        <v>156.20000000000005</v>
      </c>
      <c r="N17" s="13">
        <v>49.799999999999955</v>
      </c>
      <c r="O17" s="13">
        <v>87.400000000000091</v>
      </c>
      <c r="P17" s="26">
        <f t="shared" si="2"/>
        <v>198.5</v>
      </c>
      <c r="Q17" s="13">
        <f>[18]объемы!$AE$35</f>
        <v>116.6</v>
      </c>
      <c r="R17" s="13">
        <f>[19]объемы!$AG$35</f>
        <v>81.900000000000006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>
        <f t="shared" si="4"/>
        <v>9.6499999999999773</v>
      </c>
      <c r="AD17" s="23">
        <f t="shared" si="5"/>
        <v>5.1098755626158197E-2</v>
      </c>
      <c r="AE17" s="25"/>
      <c r="AF17" s="29"/>
    </row>
    <row r="18" spans="1:32" x14ac:dyDescent="0.2">
      <c r="A18" s="5" t="s">
        <v>17</v>
      </c>
      <c r="B18" s="26">
        <v>932.02</v>
      </c>
      <c r="C18" s="26">
        <f t="shared" si="1"/>
        <v>107.92000000000002</v>
      </c>
      <c r="D18" s="13">
        <v>107.9</v>
      </c>
      <c r="E18" s="13">
        <v>2.0000000000010232E-2</v>
      </c>
      <c r="F18" s="13">
        <v>144.19999999999999</v>
      </c>
      <c r="G18" s="13">
        <v>105.00000000000003</v>
      </c>
      <c r="H18" s="13">
        <v>138.59999999999997</v>
      </c>
      <c r="I18" s="13">
        <v>87.800000000000011</v>
      </c>
      <c r="J18" s="13">
        <v>93.100000000000023</v>
      </c>
      <c r="K18" s="13">
        <v>0</v>
      </c>
      <c r="L18" s="13">
        <v>92</v>
      </c>
      <c r="M18" s="13">
        <v>0</v>
      </c>
      <c r="N18" s="13">
        <v>92.399999999999977</v>
      </c>
      <c r="O18" s="13">
        <v>71</v>
      </c>
      <c r="P18" s="26">
        <f t="shared" si="2"/>
        <v>41.5</v>
      </c>
      <c r="Q18" s="13">
        <f>[18]объемы!$AE$37</f>
        <v>41.5</v>
      </c>
      <c r="R18" s="13">
        <f>[19]объемы!$AG$37</f>
        <v>0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>
        <f t="shared" si="4"/>
        <v>-66.420000000000016</v>
      </c>
      <c r="AD18" s="23">
        <f t="shared" si="5"/>
        <v>-0.61545589325426242</v>
      </c>
      <c r="AE18" s="25"/>
      <c r="AF18" s="29"/>
    </row>
    <row r="19" spans="1:32" x14ac:dyDescent="0.2">
      <c r="A19" s="5" t="s">
        <v>18</v>
      </c>
      <c r="B19" s="26">
        <v>2222.04</v>
      </c>
      <c r="C19" s="26">
        <f t="shared" si="1"/>
        <v>205.04</v>
      </c>
      <c r="D19" s="13">
        <v>60.6</v>
      </c>
      <c r="E19" s="13">
        <v>144.44</v>
      </c>
      <c r="F19" s="13">
        <v>116.4</v>
      </c>
      <c r="G19" s="13">
        <v>124.90000000000002</v>
      </c>
      <c r="H19" s="13">
        <v>234.8</v>
      </c>
      <c r="I19" s="13">
        <v>214.09999999999991</v>
      </c>
      <c r="J19" s="13">
        <v>170.40000000000009</v>
      </c>
      <c r="K19" s="13">
        <v>267.69999999999982</v>
      </c>
      <c r="L19" s="13">
        <v>199.3000000000001</v>
      </c>
      <c r="M19" s="13">
        <v>203.10000000000005</v>
      </c>
      <c r="N19" s="13">
        <v>221.6</v>
      </c>
      <c r="O19" s="13">
        <v>264.70000000000005</v>
      </c>
      <c r="P19" s="26">
        <f t="shared" si="2"/>
        <v>445.6</v>
      </c>
      <c r="Q19" s="13">
        <f>[18]объемы!$AE$33+[18]объемы!$AE$53</f>
        <v>241.4</v>
      </c>
      <c r="R19" s="13">
        <f>[19]объемы!$AG$33+[19]объемы!$AG$53</f>
        <v>204.2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>
        <f t="shared" si="4"/>
        <v>240.56000000000003</v>
      </c>
      <c r="AD19" s="23">
        <f t="shared" si="5"/>
        <v>1.1732344908310575</v>
      </c>
      <c r="AE19" s="25"/>
      <c r="AF19" s="29"/>
    </row>
    <row r="20" spans="1:32" x14ac:dyDescent="0.2">
      <c r="A20" s="5" t="s">
        <v>19</v>
      </c>
      <c r="B20" s="26">
        <v>1554.82</v>
      </c>
      <c r="C20" s="26">
        <f t="shared" si="1"/>
        <v>232.82000000000002</v>
      </c>
      <c r="D20" s="13">
        <v>163.80000000000001</v>
      </c>
      <c r="E20" s="13">
        <v>69.02000000000001</v>
      </c>
      <c r="F20" s="13">
        <v>121.59999999999997</v>
      </c>
      <c r="G20" s="13">
        <v>124.20000000000005</v>
      </c>
      <c r="H20" s="13">
        <v>151.89999999999998</v>
      </c>
      <c r="I20" s="13">
        <v>85.5</v>
      </c>
      <c r="J20" s="13">
        <v>71.399999999999977</v>
      </c>
      <c r="K20" s="13">
        <v>173.20000000000005</v>
      </c>
      <c r="L20" s="13">
        <v>125.99999999999989</v>
      </c>
      <c r="M20" s="13">
        <v>133.10000000000014</v>
      </c>
      <c r="N20" s="13">
        <v>145.09999999999991</v>
      </c>
      <c r="O20" s="13">
        <v>190</v>
      </c>
      <c r="P20" s="26">
        <f t="shared" si="2"/>
        <v>283.8</v>
      </c>
      <c r="Q20" s="13">
        <f>[18]объемы!$AE$62</f>
        <v>123</v>
      </c>
      <c r="R20" s="13">
        <f>[19]объемы!$AG$62</f>
        <v>160.80000000000001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>
        <f t="shared" si="4"/>
        <v>50.97999999999999</v>
      </c>
      <c r="AD20" s="23">
        <f t="shared" si="5"/>
        <v>0.21896744265956528</v>
      </c>
      <c r="AE20" s="25"/>
      <c r="AF20" s="29"/>
    </row>
    <row r="21" spans="1:32" x14ac:dyDescent="0.2">
      <c r="A21" s="4" t="s">
        <v>20</v>
      </c>
      <c r="B21" s="11">
        <v>13906.643999999998</v>
      </c>
      <c r="C21" s="11">
        <f t="shared" si="1"/>
        <v>2246.7900000000004</v>
      </c>
      <c r="D21" s="11">
        <v>1092.9000000000001</v>
      </c>
      <c r="E21" s="11">
        <v>1153.8900000000003</v>
      </c>
      <c r="F21" s="11">
        <v>1263.6999999999998</v>
      </c>
      <c r="G21" s="11">
        <v>1148.3999999999999</v>
      </c>
      <c r="H21" s="11">
        <v>1257.2000000000005</v>
      </c>
      <c r="I21" s="11">
        <v>1120.9999999999995</v>
      </c>
      <c r="J21" s="11">
        <v>1319.2999999999997</v>
      </c>
      <c r="K21" s="11">
        <v>1050.6000000000008</v>
      </c>
      <c r="L21" s="11">
        <v>1164.1999999999991</v>
      </c>
      <c r="M21" s="11">
        <v>1166.8000000000006</v>
      </c>
      <c r="N21" s="11">
        <v>1252.2999999999997</v>
      </c>
      <c r="O21" s="11">
        <v>916.35400000000027</v>
      </c>
      <c r="P21" s="11">
        <f t="shared" si="2"/>
        <v>2247.04</v>
      </c>
      <c r="Q21" s="11">
        <f>SUM(Q22:Q26)</f>
        <v>1050.5999999999999</v>
      </c>
      <c r="R21" s="11">
        <f t="shared" ref="R21:AB21" si="9">SUM(R22:R26)</f>
        <v>1196.4399999999998</v>
      </c>
      <c r="S21" s="11">
        <f t="shared" si="9"/>
        <v>0</v>
      </c>
      <c r="T21" s="11">
        <f t="shared" si="9"/>
        <v>0</v>
      </c>
      <c r="U21" s="11">
        <f t="shared" si="9"/>
        <v>0</v>
      </c>
      <c r="V21" s="11">
        <f t="shared" si="9"/>
        <v>0</v>
      </c>
      <c r="W21" s="11">
        <f t="shared" si="9"/>
        <v>0</v>
      </c>
      <c r="X21" s="11">
        <f t="shared" si="9"/>
        <v>0</v>
      </c>
      <c r="Y21" s="11">
        <f t="shared" si="9"/>
        <v>0</v>
      </c>
      <c r="Z21" s="11">
        <f t="shared" si="9"/>
        <v>0</v>
      </c>
      <c r="AA21" s="11">
        <f t="shared" si="9"/>
        <v>0</v>
      </c>
      <c r="AB21" s="11">
        <f t="shared" si="9"/>
        <v>0</v>
      </c>
      <c r="AC21" s="11">
        <f t="shared" si="4"/>
        <v>0.24999999999954525</v>
      </c>
      <c r="AD21" s="22">
        <f t="shared" si="5"/>
        <v>1.1126985610561966E-4</v>
      </c>
      <c r="AE21" s="25"/>
      <c r="AF21" s="29"/>
    </row>
    <row r="22" spans="1:32" x14ac:dyDescent="0.2">
      <c r="A22" s="5" t="s">
        <v>21</v>
      </c>
      <c r="B22" s="26">
        <v>11678.599999999999</v>
      </c>
      <c r="C22" s="26">
        <f t="shared" si="1"/>
        <v>1896.5300000000002</v>
      </c>
      <c r="D22" s="13">
        <v>893</v>
      </c>
      <c r="E22" s="26">
        <v>1003.5300000000002</v>
      </c>
      <c r="F22" s="13">
        <v>1044.9999999999998</v>
      </c>
      <c r="G22" s="13">
        <v>974.3</v>
      </c>
      <c r="H22" s="13">
        <v>1046.6000000000004</v>
      </c>
      <c r="I22" s="13">
        <v>924.69999999999982</v>
      </c>
      <c r="J22" s="13">
        <v>1147.5999999999999</v>
      </c>
      <c r="K22" s="13">
        <v>888.90000000000077</v>
      </c>
      <c r="L22" s="13">
        <v>1022.899999999999</v>
      </c>
      <c r="M22" s="13">
        <v>992.2000000000005</v>
      </c>
      <c r="N22" s="13">
        <v>1024.3999999999999</v>
      </c>
      <c r="O22" s="13">
        <v>715.47000000000025</v>
      </c>
      <c r="P22" s="26">
        <f t="shared" si="2"/>
        <v>1959.2999999999997</v>
      </c>
      <c r="Q22" s="13">
        <f>[18]объемы!$AE$25+[18]объемы!$AE$45</f>
        <v>906.4</v>
      </c>
      <c r="R22" s="26">
        <f>[19]объемы!$AG$25+[19]объемы!$AG$45</f>
        <v>1052.8999999999999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>
        <f t="shared" si="4"/>
        <v>62.769999999999527</v>
      </c>
      <c r="AD22" s="23">
        <f t="shared" si="5"/>
        <v>3.3097288205301008E-2</v>
      </c>
      <c r="AE22" s="25"/>
      <c r="AF22" s="29"/>
    </row>
    <row r="23" spans="1:32" x14ac:dyDescent="0.2">
      <c r="A23" s="5" t="s">
        <v>22</v>
      </c>
      <c r="B23" s="26">
        <v>666.19999999999993</v>
      </c>
      <c r="C23" s="26">
        <f t="shared" si="1"/>
        <v>92.5</v>
      </c>
      <c r="D23" s="13">
        <v>51.8</v>
      </c>
      <c r="E23" s="13">
        <v>40.699999999999996</v>
      </c>
      <c r="F23" s="13">
        <v>57.900000000000006</v>
      </c>
      <c r="G23" s="13">
        <v>44.599999999999994</v>
      </c>
      <c r="H23" s="13">
        <v>59.300000000000011</v>
      </c>
      <c r="I23" s="13">
        <v>65.900000000000006</v>
      </c>
      <c r="J23" s="13">
        <v>66.599999999999966</v>
      </c>
      <c r="K23" s="13">
        <v>47.300000000000011</v>
      </c>
      <c r="L23" s="13">
        <v>49.100000000000023</v>
      </c>
      <c r="M23" s="13">
        <v>52.599999999999966</v>
      </c>
      <c r="N23" s="13">
        <v>64.800000000000068</v>
      </c>
      <c r="O23" s="13">
        <v>65.599999999999909</v>
      </c>
      <c r="P23" s="26">
        <f t="shared" si="2"/>
        <v>60.4</v>
      </c>
      <c r="Q23" s="13">
        <f>[18]объемы!$AE$43</f>
        <v>29.9</v>
      </c>
      <c r="R23" s="13">
        <f>[19]объемы!$AG$43</f>
        <v>30.5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>
        <f t="shared" si="4"/>
        <v>-32.1</v>
      </c>
      <c r="AD23" s="23">
        <f t="shared" si="5"/>
        <v>-0.34702702702702704</v>
      </c>
      <c r="AE23" s="25"/>
      <c r="AF23" s="29"/>
    </row>
    <row r="24" spans="1:32" x14ac:dyDescent="0.2">
      <c r="A24" s="5" t="s">
        <v>23</v>
      </c>
      <c r="B24" s="26">
        <v>1206.3</v>
      </c>
      <c r="C24" s="26">
        <f t="shared" si="1"/>
        <v>158.44</v>
      </c>
      <c r="D24" s="13">
        <v>90</v>
      </c>
      <c r="E24" s="13">
        <v>68.440000000000012</v>
      </c>
      <c r="F24" s="13">
        <v>142.29999999999998</v>
      </c>
      <c r="G24" s="13">
        <v>97.199999999999989</v>
      </c>
      <c r="H24" s="13">
        <v>98.600000000000051</v>
      </c>
      <c r="I24" s="13">
        <v>108.1</v>
      </c>
      <c r="J24" s="13">
        <v>94.59999999999998</v>
      </c>
      <c r="K24" s="13">
        <v>94.9</v>
      </c>
      <c r="L24" s="13">
        <v>85.999999999999972</v>
      </c>
      <c r="M24" s="13">
        <v>101.00000000000003</v>
      </c>
      <c r="N24" s="13">
        <v>133.59999999999997</v>
      </c>
      <c r="O24" s="13">
        <v>91.560000000000045</v>
      </c>
      <c r="P24" s="26">
        <f t="shared" si="2"/>
        <v>182.3</v>
      </c>
      <c r="Q24" s="13">
        <f>[18]объемы!$AE$39</f>
        <v>87.600000000000009</v>
      </c>
      <c r="R24" s="13">
        <f>[19]объемы!$AG$39</f>
        <v>94.7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>
        <f t="shared" si="4"/>
        <v>23.860000000000014</v>
      </c>
      <c r="AD24" s="23">
        <f t="shared" si="5"/>
        <v>0.15059328452411017</v>
      </c>
      <c r="AE24" s="25"/>
      <c r="AF24" s="29"/>
    </row>
    <row r="25" spans="1:32" x14ac:dyDescent="0.2">
      <c r="A25" s="5" t="s">
        <v>24</v>
      </c>
      <c r="B25" s="26">
        <v>178.85399999999998</v>
      </c>
      <c r="C25" s="26">
        <f t="shared" si="1"/>
        <v>39.200000000000003</v>
      </c>
      <c r="D25" s="13">
        <v>24.2</v>
      </c>
      <c r="E25" s="13">
        <v>15</v>
      </c>
      <c r="F25" s="13">
        <v>7.8000000000000025</v>
      </c>
      <c r="G25" s="13">
        <v>21.1</v>
      </c>
      <c r="H25" s="13">
        <v>36.199999999999996</v>
      </c>
      <c r="I25" s="13">
        <v>14.700000000000005</v>
      </c>
      <c r="J25" s="13">
        <v>3.8999999999999915</v>
      </c>
      <c r="K25" s="13">
        <v>2.2000000000000028</v>
      </c>
      <c r="L25" s="13">
        <v>0</v>
      </c>
      <c r="M25" s="13">
        <v>7.3000000000000007</v>
      </c>
      <c r="N25" s="13">
        <v>18.600000000000009</v>
      </c>
      <c r="O25" s="13">
        <v>27.853999999999992</v>
      </c>
      <c r="P25" s="26">
        <f t="shared" si="2"/>
        <v>16.7</v>
      </c>
      <c r="Q25" s="13">
        <f>[18]объемы!$AE$49</f>
        <v>14.1</v>
      </c>
      <c r="R25" s="13">
        <f>[19]объемы!$AG$49</f>
        <v>2.600000000000001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>
        <f t="shared" si="4"/>
        <v>-22.500000000000004</v>
      </c>
      <c r="AD25" s="23">
        <f t="shared" si="5"/>
        <v>-0.57397959183673475</v>
      </c>
      <c r="AE25" s="25"/>
      <c r="AF25" s="29"/>
    </row>
    <row r="26" spans="1:32" x14ac:dyDescent="0.2">
      <c r="A26" s="5" t="s">
        <v>25</v>
      </c>
      <c r="B26" s="26">
        <v>176.69</v>
      </c>
      <c r="C26" s="26">
        <f t="shared" si="1"/>
        <v>60.12</v>
      </c>
      <c r="D26" s="13">
        <v>33.9</v>
      </c>
      <c r="E26" s="13">
        <v>26.22</v>
      </c>
      <c r="F26" s="13">
        <v>10.7</v>
      </c>
      <c r="G26" s="13">
        <v>11.2</v>
      </c>
      <c r="H26" s="13">
        <v>16.5</v>
      </c>
      <c r="I26" s="13">
        <v>7.6</v>
      </c>
      <c r="J26" s="13">
        <v>6.6000000000000032</v>
      </c>
      <c r="K26" s="13">
        <v>17.3</v>
      </c>
      <c r="L26" s="13">
        <v>6.1999999999999993</v>
      </c>
      <c r="M26" s="13">
        <v>13.7</v>
      </c>
      <c r="N26" s="13">
        <v>10.899999999999999</v>
      </c>
      <c r="O26" s="13">
        <v>15.870000000000003</v>
      </c>
      <c r="P26" s="26">
        <f t="shared" si="2"/>
        <v>28.339999999999996</v>
      </c>
      <c r="Q26" s="13">
        <f>[18]объемы!$AE$57+[18]объемы!$AE$64+[18]объемы!$AE$67+[18]объемы!$AE$69+[18]объемы!$AE$74</f>
        <v>12.6</v>
      </c>
      <c r="R26" s="13">
        <f>[19]объемы!$AG$74+[19]объемы!$AG$69+[19]объемы!$AG$67+[19]объемы!$AG$64+[19]объемы!$AG$57</f>
        <v>15.739999999999998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>
        <f t="shared" si="4"/>
        <v>-31.78</v>
      </c>
      <c r="AD26" s="23">
        <f t="shared" si="5"/>
        <v>-0.52860944777112451</v>
      </c>
      <c r="AE26" s="25"/>
      <c r="AF26" s="29"/>
    </row>
    <row r="27" spans="1:32" x14ac:dyDescent="0.2">
      <c r="A27" s="4" t="s">
        <v>26</v>
      </c>
      <c r="B27" s="11">
        <v>5189.9489999999996</v>
      </c>
      <c r="C27" s="11">
        <f t="shared" si="1"/>
        <v>695.1</v>
      </c>
      <c r="D27" s="11">
        <v>367.3</v>
      </c>
      <c r="E27" s="11">
        <v>327.8</v>
      </c>
      <c r="F27" s="11">
        <v>483.4</v>
      </c>
      <c r="G27" s="11">
        <v>426.8</v>
      </c>
      <c r="H27" s="11">
        <v>488.10000000000008</v>
      </c>
      <c r="I27" s="11">
        <v>456.30000000000007</v>
      </c>
      <c r="J27" s="11">
        <v>469.99999999999983</v>
      </c>
      <c r="K27" s="11">
        <v>423.40000000000009</v>
      </c>
      <c r="L27" s="11">
        <v>455.50000000000017</v>
      </c>
      <c r="M27" s="11">
        <v>384.09999999999985</v>
      </c>
      <c r="N27" s="11">
        <v>383.69999999999982</v>
      </c>
      <c r="O27" s="11">
        <v>523.54899999999998</v>
      </c>
      <c r="P27" s="11">
        <f t="shared" si="2"/>
        <v>857.25</v>
      </c>
      <c r="Q27" s="11">
        <f>Q28+Q29</f>
        <v>439.09999999999997</v>
      </c>
      <c r="R27" s="11">
        <f t="shared" ref="R27:AB27" si="10">R28+R29</f>
        <v>418.15000000000003</v>
      </c>
      <c r="S27" s="11">
        <f t="shared" si="10"/>
        <v>0</v>
      </c>
      <c r="T27" s="11">
        <f t="shared" si="10"/>
        <v>0</v>
      </c>
      <c r="U27" s="11">
        <f t="shared" si="10"/>
        <v>0</v>
      </c>
      <c r="V27" s="11">
        <f t="shared" si="10"/>
        <v>0</v>
      </c>
      <c r="W27" s="11">
        <f t="shared" si="10"/>
        <v>0</v>
      </c>
      <c r="X27" s="11">
        <f t="shared" si="10"/>
        <v>0</v>
      </c>
      <c r="Y27" s="11">
        <f t="shared" si="10"/>
        <v>0</v>
      </c>
      <c r="Z27" s="11">
        <f t="shared" si="10"/>
        <v>0</v>
      </c>
      <c r="AA27" s="11">
        <f t="shared" si="10"/>
        <v>0</v>
      </c>
      <c r="AB27" s="11">
        <f t="shared" si="10"/>
        <v>0</v>
      </c>
      <c r="AC27" s="11">
        <f t="shared" si="4"/>
        <v>162.14999999999998</v>
      </c>
      <c r="AD27" s="22">
        <f t="shared" si="5"/>
        <v>0.23327578765645227</v>
      </c>
      <c r="AE27" s="25"/>
      <c r="AF27" s="29"/>
    </row>
    <row r="28" spans="1:32" x14ac:dyDescent="0.2">
      <c r="A28" s="6" t="s">
        <v>27</v>
      </c>
      <c r="B28" s="12">
        <v>4520.2489999999998</v>
      </c>
      <c r="C28" s="12">
        <f t="shared" si="1"/>
        <v>602.5</v>
      </c>
      <c r="D28" s="12">
        <v>316.5</v>
      </c>
      <c r="E28" s="12">
        <v>286</v>
      </c>
      <c r="F28" s="12">
        <v>440.09999999999997</v>
      </c>
      <c r="G28" s="12">
        <v>382.3</v>
      </c>
      <c r="H28" s="12">
        <v>439.40000000000009</v>
      </c>
      <c r="I28" s="12">
        <v>405.1</v>
      </c>
      <c r="J28" s="12">
        <v>399.19999999999982</v>
      </c>
      <c r="K28" s="12">
        <v>351.40000000000009</v>
      </c>
      <c r="L28" s="12">
        <v>381.80000000000018</v>
      </c>
      <c r="M28" s="12">
        <v>326.09999999999991</v>
      </c>
      <c r="N28" s="12">
        <v>322.69999999999982</v>
      </c>
      <c r="O28" s="12">
        <v>469.64899999999989</v>
      </c>
      <c r="P28" s="12">
        <f t="shared" si="2"/>
        <v>745.8</v>
      </c>
      <c r="Q28" s="12">
        <f>[18]объемы!$AE$30+[18]объемы!$AE$31</f>
        <v>390.7</v>
      </c>
      <c r="R28" s="12">
        <f>[19]объемы!$AG$30+[19]объемы!$AG$31</f>
        <v>355.1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3">
        <f t="shared" si="4"/>
        <v>143.29999999999995</v>
      </c>
      <c r="AD28" s="23">
        <f t="shared" si="5"/>
        <v>0.23784232365145222</v>
      </c>
      <c r="AE28" s="25"/>
      <c r="AF28" s="29"/>
    </row>
    <row r="29" spans="1:32" x14ac:dyDescent="0.2">
      <c r="A29" s="6" t="s">
        <v>28</v>
      </c>
      <c r="B29" s="12">
        <v>669.7</v>
      </c>
      <c r="C29" s="12">
        <f t="shared" si="1"/>
        <v>92.6</v>
      </c>
      <c r="D29" s="12">
        <v>50.8</v>
      </c>
      <c r="E29" s="12">
        <v>41.8</v>
      </c>
      <c r="F29" s="12">
        <v>43.300000000000011</v>
      </c>
      <c r="G29" s="12">
        <v>44.5</v>
      </c>
      <c r="H29" s="12">
        <v>48.699999999999989</v>
      </c>
      <c r="I29" s="12">
        <v>51.200000000000017</v>
      </c>
      <c r="J29" s="12">
        <v>70.800000000000011</v>
      </c>
      <c r="K29" s="12">
        <v>72</v>
      </c>
      <c r="L29" s="12">
        <v>73.699999999999989</v>
      </c>
      <c r="M29" s="12">
        <v>57.999999999999943</v>
      </c>
      <c r="N29" s="12">
        <v>61</v>
      </c>
      <c r="O29" s="12">
        <v>53.900000000000091</v>
      </c>
      <c r="P29" s="12">
        <f t="shared" si="2"/>
        <v>111.45</v>
      </c>
      <c r="Q29" s="12">
        <f>[18]объемы!$AE$32</f>
        <v>48.4</v>
      </c>
      <c r="R29" s="12">
        <f>[19]объемы!$AG$32</f>
        <v>63.050000000000004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3">
        <f t="shared" si="4"/>
        <v>18.850000000000009</v>
      </c>
      <c r="AD29" s="23">
        <f t="shared" si="5"/>
        <v>0.20356371490280789</v>
      </c>
      <c r="AE29" s="25"/>
      <c r="AF29" s="29"/>
    </row>
    <row r="30" spans="1:32" x14ac:dyDescent="0.2">
      <c r="A30" s="9" t="s">
        <v>29</v>
      </c>
      <c r="B30" s="13">
        <v>476.03300000000007</v>
      </c>
      <c r="C30" s="13">
        <f t="shared" si="1"/>
        <v>71.832999999999998</v>
      </c>
      <c r="D30" s="13">
        <v>37.200000000000003</v>
      </c>
      <c r="E30" s="13">
        <v>34.632999999999996</v>
      </c>
      <c r="F30" s="13">
        <v>46.300000000000004</v>
      </c>
      <c r="G30" s="13">
        <v>39</v>
      </c>
      <c r="H30" s="13">
        <v>42.7</v>
      </c>
      <c r="I30" s="13">
        <v>40.599999999999994</v>
      </c>
      <c r="J30" s="13">
        <v>41.4</v>
      </c>
      <c r="K30" s="13">
        <v>37.20000000000001</v>
      </c>
      <c r="L30" s="13">
        <v>39.099999999999987</v>
      </c>
      <c r="M30" s="13">
        <v>32.899999999999991</v>
      </c>
      <c r="N30" s="13">
        <v>35.000000000000014</v>
      </c>
      <c r="O30" s="13">
        <v>49.999999999999986</v>
      </c>
      <c r="P30" s="13">
        <f t="shared" si="2"/>
        <v>81.5</v>
      </c>
      <c r="Q30" s="13">
        <f>Q31+Q32</f>
        <v>42.199999999999996</v>
      </c>
      <c r="R30" s="13">
        <f t="shared" ref="R30:AB30" si="11">R31+R32</f>
        <v>39.300000000000004</v>
      </c>
      <c r="S30" s="13">
        <f t="shared" si="11"/>
        <v>0</v>
      </c>
      <c r="T30" s="13">
        <f t="shared" si="11"/>
        <v>0</v>
      </c>
      <c r="U30" s="13">
        <f t="shared" si="11"/>
        <v>0</v>
      </c>
      <c r="V30" s="13">
        <f t="shared" si="11"/>
        <v>0</v>
      </c>
      <c r="W30" s="13">
        <f t="shared" si="11"/>
        <v>0</v>
      </c>
      <c r="X30" s="13">
        <f t="shared" si="11"/>
        <v>0</v>
      </c>
      <c r="Y30" s="13">
        <f t="shared" si="11"/>
        <v>0</v>
      </c>
      <c r="Z30" s="13">
        <f t="shared" si="11"/>
        <v>0</v>
      </c>
      <c r="AA30" s="13">
        <f t="shared" si="11"/>
        <v>0</v>
      </c>
      <c r="AB30" s="13">
        <f t="shared" si="11"/>
        <v>0</v>
      </c>
      <c r="AC30" s="13">
        <f t="shared" si="4"/>
        <v>9.6670000000000016</v>
      </c>
      <c r="AD30" s="23">
        <f t="shared" si="5"/>
        <v>0.13457603051522282</v>
      </c>
      <c r="AE30" s="25"/>
      <c r="AF30" s="29"/>
    </row>
    <row r="31" spans="1:32" x14ac:dyDescent="0.2">
      <c r="A31" s="6" t="s">
        <v>30</v>
      </c>
      <c r="B31" s="12">
        <v>382.23300000000006</v>
      </c>
      <c r="C31" s="12">
        <f t="shared" si="1"/>
        <v>57.832999999999998</v>
      </c>
      <c r="D31" s="13">
        <v>29.8</v>
      </c>
      <c r="E31" s="12">
        <v>28.032999999999994</v>
      </c>
      <c r="F31" s="12">
        <v>40.400000000000006</v>
      </c>
      <c r="G31" s="13">
        <v>31.9</v>
      </c>
      <c r="H31" s="12">
        <v>36.300000000000004</v>
      </c>
      <c r="I31" s="12">
        <v>34.899999999999991</v>
      </c>
      <c r="J31" s="12">
        <v>31.299999999999997</v>
      </c>
      <c r="K31" s="12">
        <v>26.800000000000011</v>
      </c>
      <c r="L31" s="12">
        <v>28.999999999999986</v>
      </c>
      <c r="M31" s="12">
        <v>25.5</v>
      </c>
      <c r="N31" s="12">
        <v>26.100000000000009</v>
      </c>
      <c r="O31" s="12">
        <v>42.199999999999989</v>
      </c>
      <c r="P31" s="12">
        <f t="shared" si="2"/>
        <v>64.5</v>
      </c>
      <c r="Q31" s="13">
        <f>[18]объемы!$AE$79+[18]объемы!$AE$80</f>
        <v>34.799999999999997</v>
      </c>
      <c r="R31" s="12">
        <f>[19]объемы!$AG$79+[19]объемы!$AG$80</f>
        <v>29.700000000000003</v>
      </c>
      <c r="S31" s="12"/>
      <c r="T31" s="13"/>
      <c r="U31" s="12"/>
      <c r="V31" s="12"/>
      <c r="W31" s="12"/>
      <c r="X31" s="12"/>
      <c r="Y31" s="12"/>
      <c r="Z31" s="12"/>
      <c r="AA31" s="12"/>
      <c r="AB31" s="12"/>
      <c r="AC31" s="13">
        <f t="shared" si="4"/>
        <v>6.6670000000000016</v>
      </c>
      <c r="AD31" s="23">
        <f t="shared" si="5"/>
        <v>0.11528020334411153</v>
      </c>
      <c r="AE31" s="25"/>
      <c r="AF31" s="29"/>
    </row>
    <row r="32" spans="1:32" x14ac:dyDescent="0.2">
      <c r="A32" s="6" t="s">
        <v>31</v>
      </c>
      <c r="B32" s="12">
        <v>93.8</v>
      </c>
      <c r="C32" s="12">
        <f t="shared" si="1"/>
        <v>14</v>
      </c>
      <c r="D32" s="12">
        <v>7.4</v>
      </c>
      <c r="E32" s="12">
        <v>6.6</v>
      </c>
      <c r="F32" s="12">
        <v>5.8999999999999986</v>
      </c>
      <c r="G32" s="12">
        <v>7.1000000000000014</v>
      </c>
      <c r="H32" s="12">
        <v>6.3999999999999986</v>
      </c>
      <c r="I32" s="12">
        <v>5.7000000000000028</v>
      </c>
      <c r="J32" s="12">
        <v>10.100000000000001</v>
      </c>
      <c r="K32" s="12">
        <v>10.399999999999999</v>
      </c>
      <c r="L32" s="12">
        <v>10.100000000000001</v>
      </c>
      <c r="M32" s="12">
        <v>7.3999999999999915</v>
      </c>
      <c r="N32" s="12">
        <v>8.9000000000000057</v>
      </c>
      <c r="O32" s="12">
        <v>7.7999999999999972</v>
      </c>
      <c r="P32" s="12">
        <f t="shared" si="2"/>
        <v>17</v>
      </c>
      <c r="Q32" s="12">
        <f>[18]объемы!$AE$81</f>
        <v>7.4</v>
      </c>
      <c r="R32" s="12">
        <v>9.6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3">
        <f t="shared" si="4"/>
        <v>3</v>
      </c>
      <c r="AD32" s="23">
        <f t="shared" si="5"/>
        <v>0.21428571428571427</v>
      </c>
      <c r="AE32" s="25"/>
      <c r="AF32" s="29"/>
    </row>
    <row r="33" spans="4:23" x14ac:dyDescent="0.2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4:23" x14ac:dyDescent="0.2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Q34" s="14"/>
      <c r="R34" s="14"/>
      <c r="S34" s="14"/>
      <c r="T34" s="14"/>
      <c r="U34" s="14"/>
      <c r="V34" s="17"/>
      <c r="W34" s="19"/>
    </row>
    <row r="35" spans="4:23" x14ac:dyDescent="0.2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Q35" s="14"/>
      <c r="R35" s="14"/>
      <c r="S35" s="14"/>
      <c r="T35" s="14"/>
      <c r="U35" s="14"/>
      <c r="V35" s="18"/>
    </row>
    <row r="36" spans="4:23" x14ac:dyDescent="0.2">
      <c r="U36" s="18"/>
      <c r="V36" s="18"/>
    </row>
    <row r="37" spans="4:23" x14ac:dyDescent="0.2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Q37" s="14"/>
      <c r="R37" s="14"/>
      <c r="S37" s="14"/>
      <c r="T37" s="14"/>
      <c r="U37" s="35"/>
      <c r="V37" s="18"/>
    </row>
    <row r="38" spans="4:23" x14ac:dyDescent="0.2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U38" s="18"/>
      <c r="V38" s="18"/>
    </row>
    <row r="39" spans="4:23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U39" s="18"/>
      <c r="V39" s="18"/>
    </row>
    <row r="40" spans="4:23" x14ac:dyDescent="0.2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U40" s="18"/>
      <c r="V40" s="18"/>
    </row>
    <row r="41" spans="4:23" x14ac:dyDescent="0.2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U41" s="18"/>
      <c r="V41" s="18"/>
    </row>
    <row r="42" spans="4:23" x14ac:dyDescent="0.2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U42" s="18"/>
      <c r="V42" s="18"/>
    </row>
    <row r="43" spans="4:23" x14ac:dyDescent="0.2">
      <c r="U43" s="15"/>
      <c r="V43" s="15"/>
    </row>
    <row r="44" spans="4:23" x14ac:dyDescent="0.2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U44" s="15"/>
      <c r="V44" s="15"/>
    </row>
    <row r="45" spans="4:23" x14ac:dyDescent="0.2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U45" s="16"/>
      <c r="V45" s="16"/>
    </row>
    <row r="46" spans="4:23" x14ac:dyDescent="0.2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4:23" x14ac:dyDescent="0.2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4:23" x14ac:dyDescent="0.2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4:15" x14ac:dyDescent="0.2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4:15" x14ac:dyDescent="0.2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4:15" x14ac:dyDescent="0.2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4:15" x14ac:dyDescent="0.2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4:15" x14ac:dyDescent="0.2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5" spans="4:15" x14ac:dyDescent="0.2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4:15" x14ac:dyDescent="0.2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9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2016-02-19T13:39:06Z</cp:lastPrinted>
  <dcterms:created xsi:type="dcterms:W3CDTF">2011-12-13T08:30:24Z</dcterms:created>
  <dcterms:modified xsi:type="dcterms:W3CDTF">2016-03-14T12:04:17Z</dcterms:modified>
</cp:coreProperties>
</file>