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165" windowWidth="25230" windowHeight="622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AN36" i="1" l="1"/>
  <c r="AN35" i="1"/>
  <c r="AN33" i="1"/>
  <c r="AN32" i="1"/>
  <c r="AN29" i="1"/>
  <c r="AN28" i="1"/>
  <c r="AN27" i="1"/>
  <c r="AN26" i="1"/>
  <c r="AN25" i="1"/>
  <c r="AN24" i="1"/>
  <c r="AN22" i="1"/>
  <c r="AN21" i="1"/>
  <c r="AN20" i="1"/>
  <c r="AN19" i="1"/>
  <c r="AN18" i="1"/>
  <c r="AN17" i="1"/>
  <c r="AN16" i="1"/>
  <c r="AN14" i="1"/>
  <c r="AN13" i="1"/>
  <c r="AN11" i="1"/>
  <c r="AN12" i="1"/>
  <c r="O36" i="1"/>
  <c r="O35" i="1"/>
  <c r="O33" i="1"/>
  <c r="O32" i="1"/>
  <c r="O29" i="1"/>
  <c r="O28" i="1"/>
  <c r="O27" i="1"/>
  <c r="O26" i="1"/>
  <c r="O25" i="1"/>
  <c r="O24" i="1"/>
  <c r="O22" i="1"/>
  <c r="O21" i="1"/>
  <c r="O20" i="1"/>
  <c r="O19" i="1"/>
  <c r="O18" i="1"/>
  <c r="O17" i="1"/>
  <c r="O16" i="1"/>
  <c r="O14" i="1"/>
  <c r="O13" i="1"/>
  <c r="O12" i="1"/>
  <c r="O11" i="1"/>
  <c r="O9" i="1"/>
  <c r="O8" i="1"/>
  <c r="B36" i="1"/>
  <c r="B35" i="1"/>
  <c r="B33" i="1"/>
  <c r="B32" i="1"/>
  <c r="B29" i="1"/>
  <c r="B28" i="1"/>
  <c r="B27" i="1"/>
  <c r="B26" i="1"/>
  <c r="B25" i="1"/>
  <c r="B24" i="1"/>
  <c r="B22" i="1"/>
  <c r="B21" i="1"/>
  <c r="B20" i="1"/>
  <c r="B19" i="1"/>
  <c r="B18" i="1"/>
  <c r="B17" i="1"/>
  <c r="B16" i="1"/>
  <c r="B14" i="1"/>
  <c r="B13" i="1"/>
  <c r="B12" i="1"/>
  <c r="B11" i="1"/>
  <c r="B9" i="1"/>
  <c r="B8" i="1"/>
  <c r="AM31" i="1" l="1"/>
  <c r="B31" i="1" l="1"/>
  <c r="O15" i="1" l="1"/>
  <c r="O10" i="1"/>
  <c r="B34" i="1"/>
  <c r="B23" i="1"/>
  <c r="B15" i="1"/>
  <c r="B10" i="1"/>
  <c r="B7" i="1"/>
  <c r="AK36" i="1"/>
  <c r="AB36" i="1" s="1"/>
  <c r="AK35" i="1"/>
  <c r="AB35" i="1" s="1"/>
  <c r="AO35" i="1" s="1"/>
  <c r="AP35" i="1" s="1"/>
  <c r="AK33" i="1"/>
  <c r="AB33" i="1" s="1"/>
  <c r="AK32" i="1"/>
  <c r="AB32" i="1" s="1"/>
  <c r="AK29" i="1"/>
  <c r="AB29" i="1" s="1"/>
  <c r="AO29" i="1" s="1"/>
  <c r="AP29" i="1" s="1"/>
  <c r="AK28" i="1"/>
  <c r="AK27" i="1"/>
  <c r="AB27" i="1" s="1"/>
  <c r="AK26" i="1"/>
  <c r="AB26" i="1" s="1"/>
  <c r="AO26" i="1" s="1"/>
  <c r="AP26" i="1" s="1"/>
  <c r="AK25" i="1"/>
  <c r="AB25" i="1" s="1"/>
  <c r="AO25" i="1" s="1"/>
  <c r="AP25" i="1" s="1"/>
  <c r="AK24" i="1"/>
  <c r="AK22" i="1"/>
  <c r="AB22" i="1" s="1"/>
  <c r="AK21" i="1"/>
  <c r="AB21" i="1" s="1"/>
  <c r="AO21" i="1" s="1"/>
  <c r="AP21" i="1" s="1"/>
  <c r="AK20" i="1"/>
  <c r="AB20" i="1" s="1"/>
  <c r="AO20" i="1" s="1"/>
  <c r="AP20" i="1" s="1"/>
  <c r="AK19" i="1"/>
  <c r="AK18" i="1"/>
  <c r="AK17" i="1"/>
  <c r="AB17" i="1" s="1"/>
  <c r="AO17" i="1" s="1"/>
  <c r="AP17" i="1" s="1"/>
  <c r="AK16" i="1"/>
  <c r="AB16" i="1" s="1"/>
  <c r="AO16" i="1" s="1"/>
  <c r="AP16" i="1" s="1"/>
  <c r="AK14" i="1"/>
  <c r="AB14" i="1" s="1"/>
  <c r="AK13" i="1"/>
  <c r="AB13" i="1" s="1"/>
  <c r="AK12" i="1"/>
  <c r="AB12" i="1" s="1"/>
  <c r="AK11" i="1"/>
  <c r="AK9" i="1"/>
  <c r="AK8" i="1"/>
  <c r="O31" i="1"/>
  <c r="O30" i="1" s="1"/>
  <c r="B30" i="1"/>
  <c r="AG31" i="1"/>
  <c r="AG30" i="1"/>
  <c r="AG15" i="1"/>
  <c r="AJ15" i="1"/>
  <c r="AG10" i="1"/>
  <c r="AJ10" i="1"/>
  <c r="AJ7" i="1"/>
  <c r="AI23" i="1"/>
  <c r="AI31" i="1"/>
  <c r="AI30" i="1"/>
  <c r="AI15" i="1"/>
  <c r="Q15" i="1"/>
  <c r="R15" i="1"/>
  <c r="S15" i="1"/>
  <c r="T15" i="1"/>
  <c r="U15" i="1"/>
  <c r="V15" i="1"/>
  <c r="P15" i="1"/>
  <c r="AH15" i="1"/>
  <c r="AH23" i="1"/>
  <c r="AH10" i="1"/>
  <c r="AG23" i="1"/>
  <c r="G15" i="1"/>
  <c r="H15" i="1"/>
  <c r="I15" i="1"/>
  <c r="J15" i="1"/>
  <c r="K15" i="1"/>
  <c r="L15" i="1"/>
  <c r="M15" i="1"/>
  <c r="N15" i="1"/>
  <c r="D15" i="1"/>
  <c r="E15" i="1"/>
  <c r="F15" i="1"/>
  <c r="C15" i="1"/>
  <c r="AE34" i="1"/>
  <c r="AE15" i="1"/>
  <c r="AD15" i="1"/>
  <c r="AC15" i="1"/>
  <c r="AC5" i="1" s="1"/>
  <c r="AC10" i="1"/>
  <c r="AC34" i="1"/>
  <c r="AC7" i="1"/>
  <c r="AA34" i="1"/>
  <c r="Z34" i="1"/>
  <c r="Y34" i="1"/>
  <c r="X34" i="1"/>
  <c r="W34" i="1"/>
  <c r="V34" i="1"/>
  <c r="U34" i="1"/>
  <c r="T34" i="1"/>
  <c r="S34" i="1"/>
  <c r="R34" i="1"/>
  <c r="Q34" i="1"/>
  <c r="P34" i="1"/>
  <c r="AA31" i="1"/>
  <c r="AA30" i="1" s="1"/>
  <c r="Z31" i="1"/>
  <c r="Z30" i="1" s="1"/>
  <c r="Z5" i="1" s="1"/>
  <c r="Y31" i="1"/>
  <c r="Y30" i="1" s="1"/>
  <c r="Y5" i="1" s="1"/>
  <c r="X31" i="1"/>
  <c r="X30" i="1" s="1"/>
  <c r="W31" i="1"/>
  <c r="W30" i="1" s="1"/>
  <c r="V31" i="1"/>
  <c r="V30" i="1" s="1"/>
  <c r="U31" i="1"/>
  <c r="U30" i="1" s="1"/>
  <c r="T31" i="1"/>
  <c r="T30" i="1" s="1"/>
  <c r="S31" i="1"/>
  <c r="S30" i="1" s="1"/>
  <c r="R31" i="1"/>
  <c r="R30" i="1" s="1"/>
  <c r="Q31" i="1"/>
  <c r="Q30" i="1" s="1"/>
  <c r="Q5" i="1" s="1"/>
  <c r="P31" i="1"/>
  <c r="P30" i="1" s="1"/>
  <c r="AA23" i="1"/>
  <c r="Z23" i="1"/>
  <c r="Y23" i="1"/>
  <c r="X23" i="1"/>
  <c r="W23" i="1"/>
  <c r="V23" i="1"/>
  <c r="U23" i="1"/>
  <c r="T23" i="1"/>
  <c r="S23" i="1"/>
  <c r="R23" i="1"/>
  <c r="Q23" i="1"/>
  <c r="P23" i="1"/>
  <c r="AA15" i="1"/>
  <c r="Z15" i="1"/>
  <c r="Y15" i="1"/>
  <c r="X15" i="1"/>
  <c r="W15" i="1"/>
  <c r="AA10" i="1"/>
  <c r="Z10" i="1"/>
  <c r="Y10" i="1"/>
  <c r="X10" i="1"/>
  <c r="W10" i="1"/>
  <c r="V10" i="1"/>
  <c r="U10" i="1"/>
  <c r="T10" i="1"/>
  <c r="S10" i="1"/>
  <c r="R10" i="1"/>
  <c r="Q10" i="1"/>
  <c r="P10" i="1"/>
  <c r="AA7" i="1"/>
  <c r="AA6" i="1" s="1"/>
  <c r="AA5" i="1" s="1"/>
  <c r="Z7" i="1"/>
  <c r="Y7" i="1"/>
  <c r="X7" i="1"/>
  <c r="X6" i="1" s="1"/>
  <c r="W7" i="1"/>
  <c r="W6" i="1" s="1"/>
  <c r="W5" i="1" s="1"/>
  <c r="V7" i="1"/>
  <c r="V6" i="1" s="1"/>
  <c r="U7" i="1"/>
  <c r="U6" i="1" s="1"/>
  <c r="U5" i="1" s="1"/>
  <c r="T7" i="1"/>
  <c r="T6" i="1" s="1"/>
  <c r="S7" i="1"/>
  <c r="S6" i="1" s="1"/>
  <c r="S5" i="1" s="1"/>
  <c r="R7" i="1"/>
  <c r="R6" i="1" s="1"/>
  <c r="R5" i="1" s="1"/>
  <c r="Q7" i="1"/>
  <c r="P7" i="1"/>
  <c r="P6" i="1" s="1"/>
  <c r="N34" i="1"/>
  <c r="M34" i="1"/>
  <c r="L34" i="1"/>
  <c r="K34" i="1"/>
  <c r="J34" i="1"/>
  <c r="I34" i="1"/>
  <c r="H34" i="1"/>
  <c r="G34" i="1"/>
  <c r="F34" i="1"/>
  <c r="E34" i="1"/>
  <c r="D34" i="1"/>
  <c r="C34" i="1"/>
  <c r="N31" i="1"/>
  <c r="N30" i="1" s="1"/>
  <c r="M31" i="1"/>
  <c r="M30" i="1" s="1"/>
  <c r="L31" i="1"/>
  <c r="L30" i="1" s="1"/>
  <c r="K31" i="1"/>
  <c r="K30" i="1" s="1"/>
  <c r="J31" i="1"/>
  <c r="I31" i="1"/>
  <c r="I30" i="1"/>
  <c r="H31" i="1"/>
  <c r="H30" i="1" s="1"/>
  <c r="G31" i="1"/>
  <c r="G30" i="1"/>
  <c r="G5" i="1" s="1"/>
  <c r="F31" i="1"/>
  <c r="F30" i="1" s="1"/>
  <c r="E31" i="1"/>
  <c r="E30" i="1"/>
  <c r="E5" i="1" s="1"/>
  <c r="D31" i="1"/>
  <c r="D30" i="1" s="1"/>
  <c r="C31" i="1"/>
  <c r="C30" i="1"/>
  <c r="J30" i="1"/>
  <c r="N23" i="1"/>
  <c r="M23" i="1"/>
  <c r="L23" i="1"/>
  <c r="K23" i="1"/>
  <c r="J23" i="1"/>
  <c r="I23" i="1"/>
  <c r="H23" i="1"/>
  <c r="G23" i="1"/>
  <c r="F23" i="1"/>
  <c r="E23" i="1"/>
  <c r="D23" i="1"/>
  <c r="C23" i="1"/>
  <c r="N10" i="1"/>
  <c r="M10" i="1"/>
  <c r="L10" i="1"/>
  <c r="K10" i="1"/>
  <c r="J10" i="1"/>
  <c r="I10" i="1"/>
  <c r="H10" i="1"/>
  <c r="G10" i="1"/>
  <c r="F10" i="1"/>
  <c r="E10" i="1"/>
  <c r="D10" i="1"/>
  <c r="C10" i="1"/>
  <c r="N7" i="1"/>
  <c r="N6" i="1"/>
  <c r="N5" i="1" s="1"/>
  <c r="M7" i="1"/>
  <c r="M6" i="1" s="1"/>
  <c r="M5" i="1" s="1"/>
  <c r="L7" i="1"/>
  <c r="L6" i="1"/>
  <c r="K7" i="1"/>
  <c r="K6" i="1" s="1"/>
  <c r="K5" i="1" s="1"/>
  <c r="J7" i="1"/>
  <c r="J6" i="1"/>
  <c r="I7" i="1"/>
  <c r="I6" i="1" s="1"/>
  <c r="I5" i="1" s="1"/>
  <c r="H7" i="1"/>
  <c r="H6" i="1" s="1"/>
  <c r="H5" i="1" s="1"/>
  <c r="G7" i="1"/>
  <c r="G6" i="1"/>
  <c r="F7" i="1"/>
  <c r="F6" i="1" s="1"/>
  <c r="E7" i="1"/>
  <c r="E6" i="1"/>
  <c r="D7" i="1"/>
  <c r="D6" i="1" s="1"/>
  <c r="C7" i="1"/>
  <c r="C6" i="1" s="1"/>
  <c r="C5" i="1" s="1"/>
  <c r="AN15" i="1"/>
  <c r="AM15" i="1"/>
  <c r="AI34" i="1"/>
  <c r="AI10" i="1"/>
  <c r="AH34" i="1"/>
  <c r="AH7" i="1"/>
  <c r="AH6" i="1" s="1"/>
  <c r="AD34" i="1"/>
  <c r="AD31" i="1"/>
  <c r="AD30" i="1"/>
  <c r="AD5" i="1" s="1"/>
  <c r="AD23" i="1"/>
  <c r="AD10" i="1"/>
  <c r="AD7" i="1"/>
  <c r="AC23" i="1"/>
  <c r="AN34" i="1"/>
  <c r="AM34" i="1"/>
  <c r="AJ34" i="1"/>
  <c r="AG34" i="1"/>
  <c r="AN31" i="1"/>
  <c r="AN30" i="1" s="1"/>
  <c r="AM30" i="1"/>
  <c r="AC31" i="1"/>
  <c r="AC30" i="1"/>
  <c r="AN23" i="1"/>
  <c r="AM23" i="1"/>
  <c r="AE23" i="1"/>
  <c r="AM7" i="1"/>
  <c r="AL7" i="1"/>
  <c r="AL6" i="1" s="1"/>
  <c r="AL5" i="1" s="1"/>
  <c r="AE31" i="1"/>
  <c r="AE30" i="1"/>
  <c r="AE10" i="1"/>
  <c r="AE7" i="1"/>
  <c r="AE6" i="1"/>
  <c r="AF34" i="1"/>
  <c r="AF31" i="1"/>
  <c r="AF30" i="1" s="1"/>
  <c r="AF5" i="1" s="1"/>
  <c r="AF23" i="1"/>
  <c r="AF15" i="1"/>
  <c r="AF7" i="1"/>
  <c r="AF10" i="1"/>
  <c r="AG7" i="1"/>
  <c r="AG6" i="1" s="1"/>
  <c r="AG5" i="1" s="1"/>
  <c r="AH31" i="1"/>
  <c r="AH30" i="1" s="1"/>
  <c r="AI7" i="1"/>
  <c r="AI6" i="1"/>
  <c r="AI5" i="1" s="1"/>
  <c r="AJ31" i="1"/>
  <c r="AJ30" i="1" s="1"/>
  <c r="AE5" i="1"/>
  <c r="AC6" i="1"/>
  <c r="O34" i="1"/>
  <c r="Q6" i="1"/>
  <c r="Y6" i="1"/>
  <c r="J5" i="1"/>
  <c r="AF6" i="1"/>
  <c r="AD6" i="1"/>
  <c r="Z6" i="1"/>
  <c r="AJ23" i="1"/>
  <c r="AJ6" i="1"/>
  <c r="AO36" i="1"/>
  <c r="AP36" i="1" s="1"/>
  <c r="O23" i="1"/>
  <c r="O7" i="1"/>
  <c r="AO22" i="1"/>
  <c r="AL10" i="1"/>
  <c r="AL34" i="1"/>
  <c r="AL31" i="1"/>
  <c r="AL30" i="1"/>
  <c r="AO13" i="1"/>
  <c r="AP13" i="1" s="1"/>
  <c r="AO14" i="1"/>
  <c r="AP14" i="1" s="1"/>
  <c r="AB34" i="1"/>
  <c r="AO34" i="1" s="1"/>
  <c r="AP34" i="1" s="1"/>
  <c r="AO27" i="1"/>
  <c r="AP27" i="1" s="1"/>
  <c r="AL23" i="1"/>
  <c r="AL15" i="1"/>
  <c r="AO32" i="1"/>
  <c r="AP32" i="1" s="1"/>
  <c r="AK34" i="1" l="1"/>
  <c r="AK15" i="1"/>
  <c r="AB19" i="1"/>
  <c r="AB24" i="1"/>
  <c r="AB23" i="1" s="1"/>
  <c r="AO28" i="1"/>
  <c r="AP28" i="1" s="1"/>
  <c r="AB28" i="1"/>
  <c r="AK31" i="1"/>
  <c r="AK30" i="1" s="1"/>
  <c r="AK10" i="1"/>
  <c r="AB11" i="1"/>
  <c r="AB18" i="1"/>
  <c r="AO18" i="1" s="1"/>
  <c r="AP18" i="1" s="1"/>
  <c r="V5" i="1"/>
  <c r="AO23" i="1"/>
  <c r="AP23" i="1" s="1"/>
  <c r="O6" i="1"/>
  <c r="O5" i="1" s="1"/>
  <c r="B6" i="1"/>
  <c r="B5" i="1" s="1"/>
  <c r="AO33" i="1"/>
  <c r="AP33" i="1" s="1"/>
  <c r="AB31" i="1"/>
  <c r="F5" i="1"/>
  <c r="L5" i="1"/>
  <c r="AJ5" i="1"/>
  <c r="D5" i="1"/>
  <c r="AH5" i="1"/>
  <c r="P5" i="1"/>
  <c r="T5" i="1"/>
  <c r="X5" i="1"/>
  <c r="AK23" i="1"/>
  <c r="AO19" i="1"/>
  <c r="AP19" i="1" s="1"/>
  <c r="AK7" i="1"/>
  <c r="AO24" i="1" l="1"/>
  <c r="AP24" i="1" s="1"/>
  <c r="AK6" i="1"/>
  <c r="AK5" i="1" s="1"/>
  <c r="AO31" i="1"/>
  <c r="AP31" i="1" s="1"/>
  <c r="AB30" i="1"/>
  <c r="AO30" i="1" s="1"/>
  <c r="AP30" i="1" s="1"/>
  <c r="AB15" i="1"/>
  <c r="AO15" i="1" s="1"/>
  <c r="AP15" i="1" s="1"/>
  <c r="AO11" i="1"/>
  <c r="AP11" i="1" s="1"/>
  <c r="AO12" i="1"/>
  <c r="AP12" i="1" s="1"/>
  <c r="AM10" i="1"/>
  <c r="AM6" i="1" s="1"/>
  <c r="AM5" i="1" s="1"/>
  <c r="AB10" i="1" l="1"/>
  <c r="AO10" i="1" l="1"/>
  <c r="AP10" i="1" s="1"/>
  <c r="AN9" i="1" l="1"/>
  <c r="AB9" i="1" s="1"/>
  <c r="AO9" i="1" s="1"/>
  <c r="AP9" i="1" s="1"/>
  <c r="AN8" i="1" l="1"/>
  <c r="AN10" i="1"/>
  <c r="AN7" i="1" l="1"/>
  <c r="AN6" i="1" s="1"/>
  <c r="AN5" i="1" s="1"/>
  <c r="AB8" i="1"/>
  <c r="AB7" i="1" l="1"/>
  <c r="AO8" i="1"/>
  <c r="AP8" i="1" s="1"/>
  <c r="AO7" i="1" l="1"/>
  <c r="AP7" i="1" s="1"/>
  <c r="AB6" i="1"/>
  <c r="AB5" i="1" l="1"/>
  <c r="AO5" i="1" s="1"/>
  <c r="AP5" i="1" s="1"/>
  <c r="AO6" i="1"/>
  <c r="AP6" i="1" s="1"/>
</calcChain>
</file>

<file path=xl/sharedStrings.xml><?xml version="1.0" encoding="utf-8"?>
<sst xmlns="http://schemas.openxmlformats.org/spreadsheetml/2006/main" count="73" uniqueCount="48">
  <si>
    <t>2013 / 2012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</si>
  <si>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</si>
  <si>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</si>
  <si>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</si>
  <si>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</si>
  <si>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</si>
  <si>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</si>
  <si>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</si>
  <si>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</si>
  <si>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</si>
  <si>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</si>
  <si>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</si>
  <si>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</si>
  <si>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</si>
  <si>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</si>
  <si>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</si>
  <si>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Scrap metal</t>
  </si>
  <si>
    <t>Cement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</si>
  <si>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</si>
  <si>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</si>
  <si>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</si>
  <si>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</si>
  <si>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</si>
  <si>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</si>
  <si>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</si>
  <si>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</si>
  <si>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</si>
  <si>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</si>
  <si>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</si>
  <si>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</si>
  <si>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</si>
  <si>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</si>
  <si>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** Data rounded to hundred tons</t>
  </si>
  <si>
    <t>NCSP Group Cargo Turnover 2013 (thsd.tonnes)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</si>
  <si>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</si>
  <si>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</si>
  <si>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</si>
  <si>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</si>
  <si>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</si>
  <si>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</si>
  <si>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</si>
  <si>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</si>
  <si>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</si>
  <si>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</si>
  <si>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</si>
  <si>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</si>
  <si>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Change, 000 tonnes</t>
  </si>
  <si>
    <t>Change,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</si>
</sst>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39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0" fontId="5" fillId="0" borderId="0" xfId="0" applyFont="1" applyFill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55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" fontId="2" fillId="0" borderId="23" xfId="0" applyNumberFormat="1" applyFont="1" applyBorder="1" applyAlignment="1" applyProtection="1">
      <alignment horizontal="center" vertical="center" wrapText="1"/>
      <protection locked="0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6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165" fontId="0" fillId="0" borderId="0" xfId="800" applyNumberFormat="1" applyFont="1"/>
    <xf numFmtId="0" fontId="1" fillId="0" borderId="22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2-2013_&#1089;&#1077;&#1085;&#1090;&#1103;&#1073;&#1088;&#110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2-2013_&#1076;&#1077;&#1082;&#1072;&#1073;&#1088;&#1100;_&#1075;&#1086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O8">
            <v>3272.5</v>
          </cell>
        </row>
        <row r="9">
          <cell r="AO9">
            <v>4694.7000000000044</v>
          </cell>
        </row>
        <row r="11">
          <cell r="AO11">
            <v>159.69999999999982</v>
          </cell>
        </row>
        <row r="12">
          <cell r="AO12">
            <v>189.59999999999991</v>
          </cell>
        </row>
        <row r="13">
          <cell r="AO13">
            <v>3.1999999999999957</v>
          </cell>
        </row>
        <row r="14">
          <cell r="AO14">
            <v>771.5</v>
          </cell>
        </row>
        <row r="16">
          <cell r="AO16">
            <v>291.80000000000018</v>
          </cell>
        </row>
        <row r="17">
          <cell r="AO17">
            <v>290.59999999999991</v>
          </cell>
        </row>
        <row r="18">
          <cell r="AO18">
            <v>15.400000000000006</v>
          </cell>
        </row>
        <row r="19">
          <cell r="AO19">
            <v>53.099999999999966</v>
          </cell>
        </row>
        <row r="20">
          <cell r="AO20">
            <v>693.40000000000009</v>
          </cell>
        </row>
        <row r="25">
          <cell r="AO25">
            <v>629.70000000000005</v>
          </cell>
        </row>
        <row r="30">
          <cell r="AO30">
            <v>91.100000000000023</v>
          </cell>
        </row>
        <row r="31">
          <cell r="AO31">
            <v>185.40000000000009</v>
          </cell>
        </row>
        <row r="32">
          <cell r="AO32">
            <v>74.5</v>
          </cell>
        </row>
        <row r="33">
          <cell r="AO33">
            <v>99.300000000000182</v>
          </cell>
        </row>
        <row r="35">
          <cell r="AO35">
            <v>53.399999999999977</v>
          </cell>
        </row>
        <row r="37">
          <cell r="AO37">
            <v>24.899999999999977</v>
          </cell>
        </row>
        <row r="39">
          <cell r="AO39">
            <v>122.69999999999999</v>
          </cell>
        </row>
        <row r="43">
          <cell r="AO43">
            <v>32.300000000000011</v>
          </cell>
        </row>
        <row r="45">
          <cell r="AO45">
            <v>115.5</v>
          </cell>
        </row>
        <row r="47">
          <cell r="AO47">
            <v>25</v>
          </cell>
        </row>
        <row r="49">
          <cell r="AO49">
            <v>12.499999999999996</v>
          </cell>
        </row>
        <row r="53">
          <cell r="AO53">
            <v>0</v>
          </cell>
        </row>
        <row r="55">
          <cell r="AO55">
            <v>9</v>
          </cell>
        </row>
        <row r="57">
          <cell r="AO57">
            <v>0</v>
          </cell>
        </row>
        <row r="62">
          <cell r="AO62">
            <v>47.700000000000045</v>
          </cell>
        </row>
        <row r="64">
          <cell r="AO64">
            <v>5.0999999999999943</v>
          </cell>
        </row>
        <row r="67">
          <cell r="AO67">
            <v>0</v>
          </cell>
        </row>
        <row r="69">
          <cell r="AO69">
            <v>6.900000000000003</v>
          </cell>
        </row>
        <row r="74">
          <cell r="AO74">
            <v>0.39999999999999991</v>
          </cell>
        </row>
        <row r="79">
          <cell r="AO79">
            <v>10.099999999999994</v>
          </cell>
        </row>
        <row r="80">
          <cell r="AO80">
            <v>20.700000000000017</v>
          </cell>
        </row>
        <row r="81">
          <cell r="AO81">
            <v>12.400000000000006</v>
          </cell>
        </row>
        <row r="83">
          <cell r="AO83">
            <v>58.800000000000068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R8">
            <v>2744.2000000000044</v>
          </cell>
        </row>
        <row r="9">
          <cell r="AR9">
            <v>4104.3000000000029</v>
          </cell>
        </row>
        <row r="11">
          <cell r="AR11">
            <v>218.09999999999991</v>
          </cell>
        </row>
        <row r="12">
          <cell r="AR12">
            <v>297.40000000000009</v>
          </cell>
        </row>
        <row r="13">
          <cell r="AR13">
            <v>3.0999999999999943</v>
          </cell>
        </row>
        <row r="14">
          <cell r="AR14">
            <v>769.79999999999927</v>
          </cell>
        </row>
        <row r="16">
          <cell r="AR16">
            <v>273.90000000000009</v>
          </cell>
        </row>
        <row r="17">
          <cell r="AR17">
            <v>402.5</v>
          </cell>
        </row>
        <row r="18">
          <cell r="AR18">
            <v>12</v>
          </cell>
        </row>
        <row r="19">
          <cell r="AR19">
            <v>55.099999999999909</v>
          </cell>
        </row>
        <row r="20">
          <cell r="AR20">
            <v>668.90000000000009</v>
          </cell>
        </row>
        <row r="25">
          <cell r="AR25">
            <v>566.69999999999982</v>
          </cell>
        </row>
        <row r="30">
          <cell r="AR30">
            <v>129.70000000000005</v>
          </cell>
        </row>
        <row r="31">
          <cell r="AR31">
            <v>222.59999999999991</v>
          </cell>
        </row>
        <row r="32">
          <cell r="AR32">
            <v>83.100000000000023</v>
          </cell>
        </row>
        <row r="33">
          <cell r="AR33">
            <v>169.10000000000014</v>
          </cell>
        </row>
        <row r="35">
          <cell r="AR35">
            <v>83.600000000000023</v>
          </cell>
        </row>
        <row r="37">
          <cell r="AR37">
            <v>99.100000000000023</v>
          </cell>
        </row>
        <row r="39">
          <cell r="AR39">
            <v>92.800000000000011</v>
          </cell>
        </row>
        <row r="43">
          <cell r="AR43">
            <v>32</v>
          </cell>
        </row>
        <row r="45">
          <cell r="AR45">
            <v>152.5</v>
          </cell>
        </row>
        <row r="47">
          <cell r="AR47">
            <v>82.5</v>
          </cell>
        </row>
        <row r="49">
          <cell r="AR49">
            <v>43.200000000000024</v>
          </cell>
        </row>
        <row r="53">
          <cell r="AR53">
            <v>0</v>
          </cell>
        </row>
        <row r="55">
          <cell r="AR55">
            <v>24.599999999999994</v>
          </cell>
        </row>
        <row r="57">
          <cell r="AR57">
            <v>3.7999999999999989</v>
          </cell>
        </row>
        <row r="62">
          <cell r="AR62">
            <v>135.39999999999998</v>
          </cell>
        </row>
        <row r="64">
          <cell r="AR64">
            <v>16.099999999999994</v>
          </cell>
        </row>
        <row r="67">
          <cell r="AR67">
            <v>0</v>
          </cell>
        </row>
        <row r="69">
          <cell r="AR69">
            <v>14.900000000000002</v>
          </cell>
        </row>
        <row r="74">
          <cell r="AR74">
            <v>2.5</v>
          </cell>
        </row>
        <row r="79">
          <cell r="AR79">
            <v>13.799999999999997</v>
          </cell>
        </row>
        <row r="80">
          <cell r="AR80">
            <v>26</v>
          </cell>
        </row>
        <row r="81">
          <cell r="AR81">
            <v>15.399999999999977</v>
          </cell>
        </row>
        <row r="83">
          <cell r="AR83">
            <v>58.100000000000023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64"/>
  <sheetViews>
    <sheetView tabSelected="1" zoomScaleNormal="100" workbookViewId="0">
      <pane xSplit="1" ySplit="4" topLeftCell="B5" activePane="bottomRight" state="frozen"/>
      <selection activeCell="A3" sqref="A3:A4"/>
      <selection pane="topRight" activeCell="A3" sqref="A3:A4"/>
      <selection pane="bottomLeft" activeCell="A3" sqref="A3:A4"/>
      <selection pane="bottomRight" activeCell="AU27" sqref="AU27"/>
    </sheetView>
  </sheetViews>
  <sheetFormatPr defaultRowHeight="12.75" outlineLevelCol="1" x14ac:dyDescent="0.2"/>
  <cols>
    <col min="1" max="1" width="40.85546875" customWidth="1"/>
    <col min="2" max="2" width="17.85546875" style="1" customWidth="1"/>
    <col min="3" max="3" width="9.85546875" hidden="1" customWidth="1" outlineLevel="1"/>
    <col min="4" max="4" width="9.28515625" hidden="1" customWidth="1" outlineLevel="1"/>
    <col min="5" max="7" width="9.85546875" hidden="1" customWidth="1" outlineLevel="1"/>
    <col min="8" max="8" width="9.28515625" hidden="1" customWidth="1" outlineLevel="1"/>
    <col min="9" max="10" width="9.85546875" hidden="1" customWidth="1" outlineLevel="1"/>
    <col min="11" max="11" width="10" hidden="1" customWidth="1" outlineLevel="1"/>
    <col min="12" max="12" width="9.85546875" hidden="1" customWidth="1" outlineLevel="1"/>
    <col min="13" max="13" width="9.28515625" hidden="1" customWidth="1" outlineLevel="1"/>
    <col min="14" max="14" width="9.85546875" hidden="1" customWidth="1" outlineLevel="1"/>
    <col min="15" max="15" width="20.28515625" style="1" customWidth="1" collapsed="1"/>
    <col min="16" max="16" width="9.85546875" hidden="1" customWidth="1" outlineLevel="1"/>
    <col min="17" max="17" width="9.28515625" hidden="1" customWidth="1" outlineLevel="1"/>
    <col min="18" max="23" width="9.85546875" hidden="1" customWidth="1" outlineLevel="1"/>
    <col min="24" max="24" width="10" hidden="1" customWidth="1" outlineLevel="1"/>
    <col min="25" max="27" width="9.85546875" hidden="1" customWidth="1" outlineLevel="1"/>
    <col min="28" max="28" width="20.28515625" style="1" customWidth="1" collapsed="1"/>
    <col min="29" max="35" width="9.85546875" hidden="1" customWidth="1" outlineLevel="1"/>
    <col min="36" max="36" width="10.42578125" hidden="1" customWidth="1" outlineLevel="1"/>
    <col min="37" max="37" width="9.85546875" hidden="1" customWidth="1" outlineLevel="1"/>
    <col min="38" max="38" width="10" hidden="1" customWidth="1" outlineLevel="1"/>
    <col min="39" max="39" width="10.140625" hidden="1" customWidth="1" outlineLevel="1"/>
    <col min="40" max="40" width="9.85546875" hidden="1" customWidth="1" outlineLevel="1"/>
    <col min="41" max="41" width="14.28515625" style="2" customWidth="1" collapsed="1"/>
    <col min="42" max="42" width="13" customWidth="1"/>
  </cols>
  <sheetData>
    <row r="1" spans="1:42" x14ac:dyDescent="0.2">
      <c r="C1" s="11">
        <v>1</v>
      </c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</row>
    <row r="2" spans="1:42" ht="23.25" x14ac:dyDescent="0.35">
      <c r="A2" s="9" t="s">
        <v>33</v>
      </c>
    </row>
    <row r="3" spans="1:42" s="25" customFormat="1" ht="15" customHeight="1" x14ac:dyDescent="0.2">
      <c r="A3" s="34"/>
      <c r="B3" s="23"/>
      <c r="C3" s="24" t="s">
        <v>34</v>
      </c>
      <c r="D3" s="24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  <c r="O3" s="23"/>
      <c r="P3" s="24" t="s">
        <v>34</v>
      </c>
      <c r="Q3" s="24" t="s">
        <v>35</v>
      </c>
      <c r="R3" s="24" t="s">
        <v>36</v>
      </c>
      <c r="S3" s="24" t="s">
        <v>37</v>
      </c>
      <c r="T3" s="24" t="s">
        <v>38</v>
      </c>
      <c r="U3" s="24" t="s">
        <v>39</v>
      </c>
      <c r="V3" s="24" t="s">
        <v>40</v>
      </c>
      <c r="W3" s="24" t="s">
        <v>41</v>
      </c>
      <c r="X3" s="24" t="s">
        <v>42</v>
      </c>
      <c r="Y3" s="24" t="s">
        <v>43</v>
      </c>
      <c r="Z3" s="24" t="s">
        <v>44</v>
      </c>
      <c r="AA3" s="24" t="s">
        <v>45</v>
      </c>
      <c r="AB3" s="23"/>
      <c r="AC3" s="24" t="s">
        <v>34</v>
      </c>
      <c r="AD3" s="24" t="s">
        <v>35</v>
      </c>
      <c r="AE3" s="24" t="s">
        <v>36</v>
      </c>
      <c r="AF3" s="24" t="s">
        <v>37</v>
      </c>
      <c r="AG3" s="24" t="s">
        <v>38</v>
      </c>
      <c r="AH3" s="24" t="s">
        <v>39</v>
      </c>
      <c r="AI3" s="24" t="s">
        <v>40</v>
      </c>
      <c r="AJ3" s="24" t="s">
        <v>41</v>
      </c>
      <c r="AK3" s="24" t="s">
        <v>42</v>
      </c>
      <c r="AL3" s="24" t="s">
        <v>43</v>
      </c>
      <c r="AM3" s="24" t="s">
        <v>44</v>
      </c>
      <c r="AN3" s="24" t="s">
        <v>45</v>
      </c>
      <c r="AO3" s="35" t="s">
        <v>0</v>
      </c>
      <c r="AP3" s="36"/>
    </row>
    <row r="4" spans="1:42" s="25" customFormat="1" ht="30.75" customHeight="1" x14ac:dyDescent="0.2">
      <c r="A4" s="34"/>
      <c r="B4" s="26">
        <v>2011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26">
        <v>2012</v>
      </c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26">
        <v>2013</v>
      </c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7" t="s">
        <v>46</v>
      </c>
      <c r="AP4" s="38" t="s">
        <v>47</v>
      </c>
    </row>
    <row r="5" spans="1:42" x14ac:dyDescent="0.2">
      <c r="A5" s="3" t="s">
        <v>1</v>
      </c>
      <c r="B5" s="13">
        <f>B6+B15+B23+B30</f>
        <v>156986.5</v>
      </c>
      <c r="C5" s="13">
        <f t="shared" ref="C5:N5" si="0">C6+C15+C23+C30</f>
        <v>12864.899999999998</v>
      </c>
      <c r="D5" s="13">
        <f t="shared" si="0"/>
        <v>10547.599999999999</v>
      </c>
      <c r="E5" s="13">
        <f t="shared" si="0"/>
        <v>13832.9</v>
      </c>
      <c r="F5" s="13">
        <f t="shared" si="0"/>
        <v>13602.3</v>
      </c>
      <c r="G5" s="13">
        <f t="shared" si="0"/>
        <v>13638.3</v>
      </c>
      <c r="H5" s="13">
        <f t="shared" si="0"/>
        <v>12333.400000000001</v>
      </c>
      <c r="I5" s="13">
        <f t="shared" si="0"/>
        <v>13610.2</v>
      </c>
      <c r="J5" s="13">
        <f t="shared" si="0"/>
        <v>13137.9</v>
      </c>
      <c r="K5" s="13">
        <f t="shared" si="0"/>
        <v>13666.3</v>
      </c>
      <c r="L5" s="13">
        <f t="shared" si="0"/>
        <v>12478.5</v>
      </c>
      <c r="M5" s="13">
        <f t="shared" si="0"/>
        <v>13271.7</v>
      </c>
      <c r="N5" s="13">
        <f t="shared" si="0"/>
        <v>14002.5</v>
      </c>
      <c r="O5" s="13">
        <f>O6+O15+O23+O30</f>
        <v>158905.19999999998</v>
      </c>
      <c r="P5" s="13">
        <f t="shared" ref="P5:X5" si="1">P6+P15+P23+P30</f>
        <v>13758.199999999999</v>
      </c>
      <c r="Q5" s="13">
        <f t="shared" si="1"/>
        <v>13173.600000000002</v>
      </c>
      <c r="R5" s="13">
        <f t="shared" si="1"/>
        <v>14182.499999999996</v>
      </c>
      <c r="S5" s="13">
        <f t="shared" si="1"/>
        <v>14208.099999999999</v>
      </c>
      <c r="T5" s="13">
        <f t="shared" si="1"/>
        <v>13029.800000000001</v>
      </c>
      <c r="U5" s="13">
        <f t="shared" si="1"/>
        <v>13203.1</v>
      </c>
      <c r="V5" s="13">
        <f t="shared" si="1"/>
        <v>12440</v>
      </c>
      <c r="W5" s="13">
        <f t="shared" si="1"/>
        <v>13775.799999999997</v>
      </c>
      <c r="X5" s="13">
        <f t="shared" si="1"/>
        <v>13576.7</v>
      </c>
      <c r="Y5" s="13">
        <f>Y6+Y15+Y23+Y30</f>
        <v>13034.5</v>
      </c>
      <c r="Z5" s="13">
        <f>Z6+Z15+Z23+Z30</f>
        <v>12402.800000000001</v>
      </c>
      <c r="AA5" s="13">
        <f>AA6+AA15+AA23+AA30</f>
        <v>12120.099999999997</v>
      </c>
      <c r="AB5" s="13">
        <f>AB6+AB15+AB23+AB30</f>
        <v>140982.01699999999</v>
      </c>
      <c r="AC5" s="13">
        <f t="shared" ref="AC5:AK5" si="2">AC6+AC15+AC23+AC30</f>
        <v>12422.800000000001</v>
      </c>
      <c r="AD5" s="13">
        <f t="shared" si="2"/>
        <v>11588.100000000002</v>
      </c>
      <c r="AE5" s="13">
        <f t="shared" si="2"/>
        <v>12959.906999999997</v>
      </c>
      <c r="AF5" s="13">
        <f>AF6+AF15+AF23+AF30</f>
        <v>12531.180000000004</v>
      </c>
      <c r="AG5" s="13">
        <f t="shared" si="2"/>
        <v>11816.19</v>
      </c>
      <c r="AH5" s="13">
        <f t="shared" si="2"/>
        <v>10803.9</v>
      </c>
      <c r="AI5" s="13">
        <f t="shared" si="2"/>
        <v>11156.23</v>
      </c>
      <c r="AJ5" s="13">
        <f t="shared" si="2"/>
        <v>11278.909999999994</v>
      </c>
      <c r="AK5" s="13">
        <f t="shared" si="2"/>
        <v>11970.900000000005</v>
      </c>
      <c r="AL5" s="13">
        <f>AL6+AL15+AL23+AL30</f>
        <v>11597.899999999991</v>
      </c>
      <c r="AM5" s="13">
        <f>AM6+AM15+AM23+AM30</f>
        <v>11352.5</v>
      </c>
      <c r="AN5" s="13">
        <f>AN6+AN15+AN23+AN30</f>
        <v>11503.500000000007</v>
      </c>
      <c r="AO5" s="13">
        <f>AB5-O5</f>
        <v>-17923.18299999999</v>
      </c>
      <c r="AP5" s="29">
        <f>AO5/O5</f>
        <v>-0.11279167075715579</v>
      </c>
    </row>
    <row r="6" spans="1:42" x14ac:dyDescent="0.2">
      <c r="A6" s="4" t="s">
        <v>2</v>
      </c>
      <c r="B6" s="14">
        <f t="shared" ref="B6:M6" si="3">B7+B10+B13+B14</f>
        <v>130447</v>
      </c>
      <c r="C6" s="14">
        <f t="shared" si="3"/>
        <v>11017.599999999999</v>
      </c>
      <c r="D6" s="14">
        <f t="shared" si="3"/>
        <v>9159.5</v>
      </c>
      <c r="E6" s="14">
        <f t="shared" si="3"/>
        <v>11716.9</v>
      </c>
      <c r="F6" s="14">
        <f t="shared" si="3"/>
        <v>11467.5</v>
      </c>
      <c r="G6" s="14">
        <f t="shared" si="3"/>
        <v>11387.4</v>
      </c>
      <c r="H6" s="14">
        <f t="shared" si="3"/>
        <v>10114.1</v>
      </c>
      <c r="I6" s="14">
        <f t="shared" si="3"/>
        <v>10903.1</v>
      </c>
      <c r="J6" s="14">
        <f t="shared" si="3"/>
        <v>10851.8</v>
      </c>
      <c r="K6" s="14">
        <f t="shared" si="3"/>
        <v>11007.4</v>
      </c>
      <c r="L6" s="14">
        <f t="shared" si="3"/>
        <v>10282.9</v>
      </c>
      <c r="M6" s="14">
        <f t="shared" si="3"/>
        <v>11148.900000000001</v>
      </c>
      <c r="N6" s="14">
        <f>N7+N10+N13+N14</f>
        <v>11389.900000000001</v>
      </c>
      <c r="O6" s="14">
        <f>O7+O10+O13+O14</f>
        <v>131105.49999999997</v>
      </c>
      <c r="P6" s="14">
        <f t="shared" ref="P6:Z6" si="4">P7+P10+P13+P14</f>
        <v>11628.3</v>
      </c>
      <c r="Q6" s="14">
        <f t="shared" si="4"/>
        <v>10945.900000000001</v>
      </c>
      <c r="R6" s="14">
        <f t="shared" si="4"/>
        <v>11139.199999999997</v>
      </c>
      <c r="S6" s="14">
        <f t="shared" si="4"/>
        <v>11712.599999999999</v>
      </c>
      <c r="T6" s="14">
        <f t="shared" si="4"/>
        <v>10697.900000000001</v>
      </c>
      <c r="U6" s="14">
        <f t="shared" si="4"/>
        <v>10580.1</v>
      </c>
      <c r="V6" s="14">
        <f t="shared" si="4"/>
        <v>10561.199999999999</v>
      </c>
      <c r="W6" s="14">
        <f t="shared" si="4"/>
        <v>11661.699999999999</v>
      </c>
      <c r="X6" s="14">
        <f t="shared" si="4"/>
        <v>11053.1</v>
      </c>
      <c r="Y6" s="14">
        <f t="shared" si="4"/>
        <v>10843.800000000001</v>
      </c>
      <c r="Z6" s="14">
        <f t="shared" si="4"/>
        <v>10257.6</v>
      </c>
      <c r="AA6" s="14">
        <f>AA7+AA10+AA13+AA14</f>
        <v>10024.099999999999</v>
      </c>
      <c r="AB6" s="14">
        <f>AB7+AB10+AB13+AB14</f>
        <v>116768.317</v>
      </c>
      <c r="AC6" s="14">
        <f>AC7+AC10+AC13+AC14</f>
        <v>10606.500000000002</v>
      </c>
      <c r="AD6" s="14">
        <f t="shared" ref="AD6:AM6" si="5">AD7+AD10+AD13+AD14</f>
        <v>9707.4000000000015</v>
      </c>
      <c r="AE6" s="14">
        <f t="shared" si="5"/>
        <v>10717.006999999998</v>
      </c>
      <c r="AF6" s="14">
        <f>AF7+AF10+AF13+AF14</f>
        <v>11040.920000000002</v>
      </c>
      <c r="AG6" s="14">
        <f t="shared" si="5"/>
        <v>9805.15</v>
      </c>
      <c r="AH6" s="14">
        <f t="shared" si="5"/>
        <v>9141.5</v>
      </c>
      <c r="AI6" s="14">
        <f t="shared" si="5"/>
        <v>9142.630000000001</v>
      </c>
      <c r="AJ6" s="14">
        <f t="shared" si="5"/>
        <v>9034.3099999999977</v>
      </c>
      <c r="AK6" s="14">
        <f t="shared" si="5"/>
        <v>9776.100000000004</v>
      </c>
      <c r="AL6" s="14">
        <f t="shared" si="5"/>
        <v>9583.8999999999924</v>
      </c>
      <c r="AM6" s="14">
        <f t="shared" si="5"/>
        <v>9225.3999999999978</v>
      </c>
      <c r="AN6" s="14">
        <f>AN7+AN10+AN13+AN14</f>
        <v>8987.5000000000073</v>
      </c>
      <c r="AO6" s="14">
        <f>AB6-O6</f>
        <v>-14337.182999999975</v>
      </c>
      <c r="AP6" s="27">
        <f t="shared" ref="AP6:AP36" si="6">AO6/O6</f>
        <v>-0.10935607583205875</v>
      </c>
    </row>
    <row r="7" spans="1:42" x14ac:dyDescent="0.2">
      <c r="A7" s="5" t="s">
        <v>3</v>
      </c>
      <c r="B7" s="16">
        <f>SUM(B8:B9)</f>
        <v>113393.9</v>
      </c>
      <c r="C7" s="16">
        <f>SUM(C8:C9)</f>
        <v>9394.2999999999993</v>
      </c>
      <c r="D7" s="16">
        <f t="shared" ref="D7:M7" si="7">SUM(D8:D9)</f>
        <v>7743.8</v>
      </c>
      <c r="E7" s="16">
        <f t="shared" si="7"/>
        <v>9943.4</v>
      </c>
      <c r="F7" s="16">
        <f t="shared" si="7"/>
        <v>9994.5</v>
      </c>
      <c r="G7" s="16">
        <f t="shared" si="7"/>
        <v>9944.9</v>
      </c>
      <c r="H7" s="16">
        <f t="shared" si="7"/>
        <v>8714</v>
      </c>
      <c r="I7" s="16">
        <f t="shared" si="7"/>
        <v>9431.5</v>
      </c>
      <c r="J7" s="16">
        <f t="shared" si="7"/>
        <v>9302.9</v>
      </c>
      <c r="K7" s="16">
        <f t="shared" si="7"/>
        <v>9817</v>
      </c>
      <c r="L7" s="16">
        <f t="shared" si="7"/>
        <v>9226.2999999999993</v>
      </c>
      <c r="M7" s="16">
        <f t="shared" si="7"/>
        <v>10145.200000000001</v>
      </c>
      <c r="N7" s="16">
        <f t="shared" ref="N7:AA7" si="8">SUM(N8:N9)</f>
        <v>9736.1</v>
      </c>
      <c r="O7" s="16">
        <f>SUM(O8:O9)</f>
        <v>110829.69999999998</v>
      </c>
      <c r="P7" s="16">
        <f t="shared" si="8"/>
        <v>9883.6</v>
      </c>
      <c r="Q7" s="16">
        <f t="shared" si="8"/>
        <v>9195.9000000000015</v>
      </c>
      <c r="R7" s="16">
        <f t="shared" si="8"/>
        <v>9403.5999999999985</v>
      </c>
      <c r="S7" s="16">
        <f t="shared" si="8"/>
        <v>9945.2999999999993</v>
      </c>
      <c r="T7" s="16">
        <f t="shared" si="8"/>
        <v>9455.2000000000007</v>
      </c>
      <c r="U7" s="16">
        <f t="shared" si="8"/>
        <v>9225.9</v>
      </c>
      <c r="V7" s="16">
        <f t="shared" si="8"/>
        <v>9131.7999999999993</v>
      </c>
      <c r="W7" s="16">
        <f t="shared" si="8"/>
        <v>9761.5999999999985</v>
      </c>
      <c r="X7" s="16">
        <f t="shared" si="8"/>
        <v>9375.9</v>
      </c>
      <c r="Y7" s="16">
        <f t="shared" si="8"/>
        <v>9317.6</v>
      </c>
      <c r="Z7" s="16">
        <f t="shared" si="8"/>
        <v>8284</v>
      </c>
      <c r="AA7" s="16">
        <f t="shared" si="8"/>
        <v>7849.2999999999993</v>
      </c>
      <c r="AB7" s="16">
        <f>SUM(AB8:AB9)</f>
        <v>91735.9</v>
      </c>
      <c r="AC7" s="16">
        <f>SUM(AC8:AC9)</f>
        <v>8251.5</v>
      </c>
      <c r="AD7" s="16">
        <f>SUM(AD8:AD9)</f>
        <v>7515.3000000000011</v>
      </c>
      <c r="AE7" s="16">
        <f t="shared" ref="AE7:AM7" si="9">SUM(AE8:AE9)</f>
        <v>8250.1999999999989</v>
      </c>
      <c r="AF7" s="16">
        <f>SUM(AF8:AF9)</f>
        <v>8909.8000000000011</v>
      </c>
      <c r="AG7" s="16">
        <f t="shared" si="9"/>
        <v>7937.1999999999989</v>
      </c>
      <c r="AH7" s="16">
        <f t="shared" si="9"/>
        <v>6954</v>
      </c>
      <c r="AI7" s="16">
        <f t="shared" si="9"/>
        <v>6902.0999999999985</v>
      </c>
      <c r="AJ7" s="16">
        <f>SUM(AJ8:AJ9)</f>
        <v>6742.2999999999993</v>
      </c>
      <c r="AK7" s="16">
        <f t="shared" si="9"/>
        <v>7967.2000000000044</v>
      </c>
      <c r="AL7" s="16">
        <f t="shared" si="9"/>
        <v>8083.8999999999942</v>
      </c>
      <c r="AM7" s="16">
        <f t="shared" si="9"/>
        <v>7373.8999999999978</v>
      </c>
      <c r="AN7" s="16">
        <f>SUM(AN8:AN9)</f>
        <v>6848.5000000000073</v>
      </c>
      <c r="AO7" s="16">
        <f>AB7-O7</f>
        <v>-19093.799999999988</v>
      </c>
      <c r="AP7" s="28">
        <f t="shared" si="6"/>
        <v>-0.17228053491076842</v>
      </c>
    </row>
    <row r="8" spans="1:42" s="7" customFormat="1" x14ac:dyDescent="0.2">
      <c r="A8" s="6" t="s">
        <v>4</v>
      </c>
      <c r="B8" s="15">
        <f>SUM(C8:N8)</f>
        <v>43267.299999999996</v>
      </c>
      <c r="C8" s="15">
        <v>3888.8</v>
      </c>
      <c r="D8" s="15">
        <v>3040</v>
      </c>
      <c r="E8" s="15">
        <v>3936.2</v>
      </c>
      <c r="F8" s="15">
        <v>3369.9</v>
      </c>
      <c r="G8" s="15">
        <v>3612.9</v>
      </c>
      <c r="H8" s="15">
        <v>2916</v>
      </c>
      <c r="I8" s="15">
        <v>3826.5</v>
      </c>
      <c r="J8" s="15">
        <v>3794.5</v>
      </c>
      <c r="K8" s="15">
        <v>3917</v>
      </c>
      <c r="L8" s="15">
        <v>3601.4</v>
      </c>
      <c r="M8" s="15">
        <v>3839.5</v>
      </c>
      <c r="N8" s="15">
        <v>3524.6</v>
      </c>
      <c r="O8" s="15">
        <f>SUM(P8:AA8)</f>
        <v>42584.799999999996</v>
      </c>
      <c r="P8" s="15">
        <v>3474.6</v>
      </c>
      <c r="Q8" s="15">
        <v>3670.8</v>
      </c>
      <c r="R8" s="15">
        <v>3394.2</v>
      </c>
      <c r="S8" s="15">
        <v>3632.7</v>
      </c>
      <c r="T8" s="15">
        <v>3455.3</v>
      </c>
      <c r="U8" s="15">
        <v>3961.1</v>
      </c>
      <c r="V8" s="15">
        <v>3646.2</v>
      </c>
      <c r="W8" s="15">
        <v>4153.3999999999996</v>
      </c>
      <c r="X8" s="15">
        <v>3362.4</v>
      </c>
      <c r="Y8" s="15">
        <v>3623.1</v>
      </c>
      <c r="Z8" s="15">
        <v>2955.6</v>
      </c>
      <c r="AA8" s="15">
        <v>3255.4</v>
      </c>
      <c r="AB8" s="15">
        <f>SUM(AC8:AN8)</f>
        <v>37214.400000000001</v>
      </c>
      <c r="AC8" s="15">
        <v>2854.4</v>
      </c>
      <c r="AD8" s="15">
        <v>3214.2000000000003</v>
      </c>
      <c r="AE8" s="15">
        <v>3463.6000000000004</v>
      </c>
      <c r="AF8" s="15">
        <v>3108.6999999999989</v>
      </c>
      <c r="AG8" s="15">
        <v>3146.6000000000004</v>
      </c>
      <c r="AH8" s="15">
        <v>3189.2000000000007</v>
      </c>
      <c r="AI8" s="15">
        <v>3059.0999999999985</v>
      </c>
      <c r="AJ8" s="15">
        <v>3030.9000000000015</v>
      </c>
      <c r="AK8" s="15">
        <f>[18]объемы!$AO$8</f>
        <v>3272.5</v>
      </c>
      <c r="AL8" s="15">
        <v>3149.0999999999985</v>
      </c>
      <c r="AM8" s="15">
        <v>2981.8999999999978</v>
      </c>
      <c r="AN8" s="15">
        <f>[19]объемы!$AR$8</f>
        <v>2744.2000000000044</v>
      </c>
      <c r="AO8" s="16">
        <f t="shared" ref="AO8:AO36" si="10">AB8-O8</f>
        <v>-5370.3999999999942</v>
      </c>
      <c r="AP8" s="28">
        <f t="shared" si="6"/>
        <v>-0.12611072495350442</v>
      </c>
    </row>
    <row r="9" spans="1:42" s="7" customFormat="1" x14ac:dyDescent="0.2">
      <c r="A9" s="6" t="s">
        <v>5</v>
      </c>
      <c r="B9" s="15">
        <f>SUM(C9:N9)</f>
        <v>70126.600000000006</v>
      </c>
      <c r="C9" s="15">
        <v>5505.5</v>
      </c>
      <c r="D9" s="15">
        <v>4703.8</v>
      </c>
      <c r="E9" s="15">
        <v>6007.2</v>
      </c>
      <c r="F9" s="15">
        <v>6624.6</v>
      </c>
      <c r="G9" s="15">
        <v>6332</v>
      </c>
      <c r="H9" s="15">
        <v>5798</v>
      </c>
      <c r="I9" s="15">
        <v>5605</v>
      </c>
      <c r="J9" s="15">
        <v>5508.4</v>
      </c>
      <c r="K9" s="15">
        <v>5900</v>
      </c>
      <c r="L9" s="15">
        <v>5624.9</v>
      </c>
      <c r="M9" s="15">
        <v>6305.7</v>
      </c>
      <c r="N9" s="15">
        <v>6211.5</v>
      </c>
      <c r="O9" s="15">
        <f>SUM(P9:AA9)</f>
        <v>68244.899999999994</v>
      </c>
      <c r="P9" s="15">
        <v>6409</v>
      </c>
      <c r="Q9" s="15">
        <v>5525.1</v>
      </c>
      <c r="R9" s="15">
        <v>6009.4</v>
      </c>
      <c r="S9" s="15">
        <v>6312.6</v>
      </c>
      <c r="T9" s="15">
        <v>5999.9</v>
      </c>
      <c r="U9" s="15">
        <v>5264.8</v>
      </c>
      <c r="V9" s="15">
        <v>5485.6</v>
      </c>
      <c r="W9" s="15">
        <v>5608.2</v>
      </c>
      <c r="X9" s="15">
        <v>6013.5</v>
      </c>
      <c r="Y9" s="15">
        <v>5694.5</v>
      </c>
      <c r="Z9" s="15">
        <v>5328.4</v>
      </c>
      <c r="AA9" s="15">
        <v>4593.8999999999996</v>
      </c>
      <c r="AB9" s="15">
        <f>SUM(AC9:AN9)</f>
        <v>54521.5</v>
      </c>
      <c r="AC9" s="16">
        <v>5397.1</v>
      </c>
      <c r="AD9" s="15">
        <v>4301.1000000000004</v>
      </c>
      <c r="AE9" s="15">
        <v>4786.5999999999985</v>
      </c>
      <c r="AF9" s="16">
        <v>5801.1000000000022</v>
      </c>
      <c r="AG9" s="15">
        <v>4790.5999999999985</v>
      </c>
      <c r="AH9" s="15">
        <v>3764.7999999999993</v>
      </c>
      <c r="AI9" s="15">
        <v>3843</v>
      </c>
      <c r="AJ9" s="15">
        <v>3711.3999999999978</v>
      </c>
      <c r="AK9" s="15">
        <f>[18]объемы!$AO$9</f>
        <v>4694.7000000000044</v>
      </c>
      <c r="AL9" s="15">
        <v>4934.7999999999956</v>
      </c>
      <c r="AM9" s="15">
        <v>4392</v>
      </c>
      <c r="AN9" s="15">
        <f>[19]объемы!$AR$9</f>
        <v>4104.3000000000029</v>
      </c>
      <c r="AO9" s="16">
        <f t="shared" si="10"/>
        <v>-13723.399999999994</v>
      </c>
      <c r="AP9" s="28">
        <f t="shared" si="6"/>
        <v>-0.20109048441715052</v>
      </c>
    </row>
    <row r="10" spans="1:42" x14ac:dyDescent="0.2">
      <c r="A10" s="5" t="s">
        <v>6</v>
      </c>
      <c r="B10" s="16">
        <f>SUM(B11:B12)</f>
        <v>16516.8</v>
      </c>
      <c r="C10" s="16">
        <f t="shared" ref="C10:N10" si="11">SUM(C11:C12)</f>
        <v>1582</v>
      </c>
      <c r="D10" s="16">
        <f t="shared" si="11"/>
        <v>1381.6</v>
      </c>
      <c r="E10" s="16">
        <f t="shared" si="11"/>
        <v>1773.5</v>
      </c>
      <c r="F10" s="16">
        <f t="shared" si="11"/>
        <v>1429.4</v>
      </c>
      <c r="G10" s="16">
        <f t="shared" si="11"/>
        <v>1381.1</v>
      </c>
      <c r="H10" s="16">
        <f t="shared" si="11"/>
        <v>1357.5</v>
      </c>
      <c r="I10" s="16">
        <f t="shared" si="11"/>
        <v>1432.5</v>
      </c>
      <c r="J10" s="16">
        <f t="shared" si="11"/>
        <v>1504.8</v>
      </c>
      <c r="K10" s="16">
        <f t="shared" si="11"/>
        <v>1154.5</v>
      </c>
      <c r="L10" s="16">
        <f t="shared" si="11"/>
        <v>1022.0999999999999</v>
      </c>
      <c r="M10" s="16">
        <f t="shared" si="11"/>
        <v>931.69999999999993</v>
      </c>
      <c r="N10" s="16">
        <f t="shared" si="11"/>
        <v>1566.1</v>
      </c>
      <c r="O10" s="16">
        <f>SUM(O11:O12)</f>
        <v>19396</v>
      </c>
      <c r="P10" s="16">
        <f t="shared" ref="P10:X10" si="12">SUM(P11:P12)</f>
        <v>1683.4</v>
      </c>
      <c r="Q10" s="16">
        <f t="shared" si="12"/>
        <v>1682</v>
      </c>
      <c r="R10" s="16">
        <f t="shared" si="12"/>
        <v>1651.8</v>
      </c>
      <c r="S10" s="16">
        <f t="shared" si="12"/>
        <v>1649.1</v>
      </c>
      <c r="T10" s="16">
        <f t="shared" si="12"/>
        <v>1153.5</v>
      </c>
      <c r="U10" s="16">
        <f t="shared" si="12"/>
        <v>1294.5999999999999</v>
      </c>
      <c r="V10" s="16">
        <f t="shared" si="12"/>
        <v>1357.4</v>
      </c>
      <c r="W10" s="16">
        <f t="shared" si="12"/>
        <v>1817.5</v>
      </c>
      <c r="X10" s="16">
        <f t="shared" si="12"/>
        <v>1642</v>
      </c>
      <c r="Y10" s="16">
        <f>SUM(Y11:Y12)</f>
        <v>1451.2</v>
      </c>
      <c r="Z10" s="16">
        <f>SUM(Z11:Z12)</f>
        <v>1898</v>
      </c>
      <c r="AA10" s="16">
        <f>SUM(AA11:AA12)</f>
        <v>2115.5</v>
      </c>
      <c r="AB10" s="16">
        <f>SUM(AB11:AB12)</f>
        <v>24205.200000000001</v>
      </c>
      <c r="AC10" s="16">
        <f>SUM(AC11:AC12)</f>
        <v>2301.6999999999998</v>
      </c>
      <c r="AD10" s="16">
        <f t="shared" ref="AD10:AN10" si="13">SUM(AD11:AD12)</f>
        <v>2122.6999999999998</v>
      </c>
      <c r="AE10" s="16">
        <f t="shared" si="13"/>
        <v>2403.4</v>
      </c>
      <c r="AF10" s="16">
        <f>SUM(AF11:AF12)</f>
        <v>2060.71</v>
      </c>
      <c r="AG10" s="16">
        <f t="shared" si="13"/>
        <v>1775.69</v>
      </c>
      <c r="AH10" s="16">
        <f t="shared" si="13"/>
        <v>2137.1</v>
      </c>
      <c r="AI10" s="16">
        <f t="shared" si="13"/>
        <v>2174.6000000000013</v>
      </c>
      <c r="AJ10" s="16">
        <f t="shared" si="13"/>
        <v>2236.2999999999993</v>
      </c>
      <c r="AK10" s="16">
        <f t="shared" si="13"/>
        <v>1774.8999999999996</v>
      </c>
      <c r="AL10" s="16">
        <f>SUM(AL11:AL12)</f>
        <v>1396.8000000000002</v>
      </c>
      <c r="AM10" s="16">
        <f t="shared" si="13"/>
        <v>1789.4000000000012</v>
      </c>
      <c r="AN10" s="16">
        <f t="shared" si="13"/>
        <v>2031.8999999999992</v>
      </c>
      <c r="AO10" s="16">
        <f t="shared" si="10"/>
        <v>4809.2000000000007</v>
      </c>
      <c r="AP10" s="28">
        <f t="shared" si="6"/>
        <v>0.2479480305217571</v>
      </c>
    </row>
    <row r="11" spans="1:42" s="7" customFormat="1" x14ac:dyDescent="0.2">
      <c r="A11" s="6" t="s">
        <v>7</v>
      </c>
      <c r="B11" s="15">
        <f t="shared" ref="B11:B29" si="14">SUM(C11:N11)</f>
        <v>11518.5</v>
      </c>
      <c r="C11" s="15">
        <v>1108.9000000000001</v>
      </c>
      <c r="D11" s="15">
        <v>933.8</v>
      </c>
      <c r="E11" s="15">
        <v>1226</v>
      </c>
      <c r="F11" s="15">
        <v>885.8</v>
      </c>
      <c r="G11" s="15">
        <v>934.1</v>
      </c>
      <c r="H11" s="15">
        <v>835.5</v>
      </c>
      <c r="I11" s="15">
        <v>977.5</v>
      </c>
      <c r="J11" s="15">
        <v>993.8</v>
      </c>
      <c r="K11" s="15">
        <v>882.5</v>
      </c>
      <c r="L11" s="15">
        <v>868.4</v>
      </c>
      <c r="M11" s="15">
        <v>849.4</v>
      </c>
      <c r="N11" s="15">
        <v>1022.8</v>
      </c>
      <c r="O11" s="15">
        <f t="shared" ref="O11:O29" si="15">SUM(P11:AA11)</f>
        <v>12754.2</v>
      </c>
      <c r="P11" s="15">
        <v>1098.4000000000001</v>
      </c>
      <c r="Q11" s="15">
        <v>1057.7</v>
      </c>
      <c r="R11" s="15">
        <v>1086.5</v>
      </c>
      <c r="S11" s="15">
        <v>1341.5</v>
      </c>
      <c r="T11" s="15">
        <v>887.9</v>
      </c>
      <c r="U11" s="15">
        <v>886.3</v>
      </c>
      <c r="V11" s="15">
        <v>691.6</v>
      </c>
      <c r="W11" s="15">
        <v>1046.7</v>
      </c>
      <c r="X11" s="15">
        <v>1012.5</v>
      </c>
      <c r="Y11" s="15">
        <v>936.6</v>
      </c>
      <c r="Z11" s="15">
        <v>1352.8</v>
      </c>
      <c r="AA11" s="15">
        <v>1355.7</v>
      </c>
      <c r="AB11" s="15">
        <f t="shared" ref="AB11:AB29" si="16">SUM(AC11:AN11)</f>
        <v>14772.300000000001</v>
      </c>
      <c r="AC11" s="15">
        <v>1577.3</v>
      </c>
      <c r="AD11" s="15">
        <v>1353.5</v>
      </c>
      <c r="AE11" s="15">
        <v>1593.1000000000001</v>
      </c>
      <c r="AF11" s="15">
        <v>1358</v>
      </c>
      <c r="AG11" s="15">
        <v>1147.6000000000001</v>
      </c>
      <c r="AH11" s="15">
        <v>1290.8</v>
      </c>
      <c r="AI11" s="15">
        <v>1258.7000000000005</v>
      </c>
      <c r="AJ11" s="15">
        <v>1351.3999999999999</v>
      </c>
      <c r="AK11" s="15">
        <f>[18]объемы!$AO$11+[18]объемы!$AO$12+[18]объемы!$AO$13+[18]объемы!$AO$16+[18]объемы!$AO$17+[18]объемы!$AO$19</f>
        <v>987.99999999999977</v>
      </c>
      <c r="AL11" s="15">
        <v>652.9000000000002</v>
      </c>
      <c r="AM11" s="15">
        <v>950.90000000000009</v>
      </c>
      <c r="AN11" s="15">
        <f>[19]объемы!$AR$19+[19]объемы!$AR$17+[19]объемы!$AR$16+[19]объемы!$AR$13+[19]объемы!$AR$12+[19]объемы!$AR$11</f>
        <v>1250.0999999999999</v>
      </c>
      <c r="AO11" s="16">
        <f t="shared" si="10"/>
        <v>2018.1000000000004</v>
      </c>
      <c r="AP11" s="28">
        <f t="shared" si="6"/>
        <v>0.15823023004186859</v>
      </c>
    </row>
    <row r="12" spans="1:42" s="7" customFormat="1" x14ac:dyDescent="0.2">
      <c r="A12" s="6" t="s">
        <v>8</v>
      </c>
      <c r="B12" s="15">
        <f t="shared" si="14"/>
        <v>4998.3</v>
      </c>
      <c r="C12" s="15">
        <v>473.1</v>
      </c>
      <c r="D12" s="15">
        <v>447.8</v>
      </c>
      <c r="E12" s="15">
        <v>547.5</v>
      </c>
      <c r="F12" s="15">
        <v>543.6</v>
      </c>
      <c r="G12" s="15">
        <v>447</v>
      </c>
      <c r="H12" s="15">
        <v>522</v>
      </c>
      <c r="I12" s="15">
        <v>455</v>
      </c>
      <c r="J12" s="15">
        <v>511</v>
      </c>
      <c r="K12" s="15">
        <v>272</v>
      </c>
      <c r="L12" s="15">
        <v>153.69999999999999</v>
      </c>
      <c r="M12" s="15">
        <v>82.3</v>
      </c>
      <c r="N12" s="15">
        <v>543.29999999999995</v>
      </c>
      <c r="O12" s="15">
        <f t="shared" si="15"/>
        <v>6641.8</v>
      </c>
      <c r="P12" s="15">
        <v>585</v>
      </c>
      <c r="Q12" s="15">
        <v>624.29999999999995</v>
      </c>
      <c r="R12" s="15">
        <v>565.29999999999995</v>
      </c>
      <c r="S12" s="15">
        <v>307.60000000000002</v>
      </c>
      <c r="T12" s="15">
        <v>265.60000000000002</v>
      </c>
      <c r="U12" s="15">
        <v>408.3</v>
      </c>
      <c r="V12" s="15">
        <v>665.8</v>
      </c>
      <c r="W12" s="15">
        <v>770.8</v>
      </c>
      <c r="X12" s="15">
        <v>629.5</v>
      </c>
      <c r="Y12" s="15">
        <v>514.6</v>
      </c>
      <c r="Z12" s="15">
        <v>545.20000000000005</v>
      </c>
      <c r="AA12" s="15">
        <v>759.8</v>
      </c>
      <c r="AB12" s="15">
        <f t="shared" si="16"/>
        <v>9432.9</v>
      </c>
      <c r="AC12" s="15">
        <v>724.4</v>
      </c>
      <c r="AD12" s="15">
        <v>769.2</v>
      </c>
      <c r="AE12" s="15">
        <v>810.3</v>
      </c>
      <c r="AF12" s="15">
        <v>702.70999999999992</v>
      </c>
      <c r="AG12" s="15">
        <v>628.08999999999992</v>
      </c>
      <c r="AH12" s="15">
        <v>846.29999999999984</v>
      </c>
      <c r="AI12" s="15">
        <v>915.90000000000077</v>
      </c>
      <c r="AJ12" s="15">
        <v>884.89999999999941</v>
      </c>
      <c r="AK12" s="15">
        <f>[18]объемы!$AO$14+[18]объемы!$AO$18</f>
        <v>786.9</v>
      </c>
      <c r="AL12" s="15">
        <v>743.89999999999986</v>
      </c>
      <c r="AM12" s="15">
        <v>838.50000000000114</v>
      </c>
      <c r="AN12" s="15">
        <f>[19]объемы!$AR$14+[19]объемы!$AR$18</f>
        <v>781.79999999999927</v>
      </c>
      <c r="AO12" s="16">
        <f t="shared" si="10"/>
        <v>2791.0999999999995</v>
      </c>
      <c r="AP12" s="28">
        <f t="shared" si="6"/>
        <v>0.42023246710229145</v>
      </c>
    </row>
    <row r="13" spans="1:42" x14ac:dyDescent="0.2">
      <c r="A13" s="5" t="s">
        <v>9</v>
      </c>
      <c r="B13" s="31">
        <f t="shared" si="14"/>
        <v>432.30000000000007</v>
      </c>
      <c r="C13" s="16">
        <v>41.3</v>
      </c>
      <c r="D13" s="16">
        <v>34.1</v>
      </c>
      <c r="E13" s="16">
        <v>0</v>
      </c>
      <c r="F13" s="16">
        <v>43.6</v>
      </c>
      <c r="G13" s="16">
        <v>58.4</v>
      </c>
      <c r="H13" s="16">
        <v>42.6</v>
      </c>
      <c r="I13" s="16">
        <v>37</v>
      </c>
      <c r="J13" s="16">
        <v>41.1</v>
      </c>
      <c r="K13" s="16">
        <v>32.9</v>
      </c>
      <c r="L13" s="16">
        <v>23.6</v>
      </c>
      <c r="M13" s="16">
        <v>32.6</v>
      </c>
      <c r="N13" s="16">
        <v>45.1</v>
      </c>
      <c r="O13" s="15">
        <f t="shared" si="15"/>
        <v>464</v>
      </c>
      <c r="P13" s="16">
        <v>33</v>
      </c>
      <c r="Q13" s="16">
        <v>27.5</v>
      </c>
      <c r="R13" s="16">
        <v>0</v>
      </c>
      <c r="S13" s="16">
        <v>34.9</v>
      </c>
      <c r="T13" s="16">
        <v>22.1</v>
      </c>
      <c r="U13" s="16">
        <v>31.5</v>
      </c>
      <c r="V13" s="16">
        <v>57.5</v>
      </c>
      <c r="W13" s="16">
        <v>65.900000000000006</v>
      </c>
      <c r="X13" s="16">
        <v>30.5</v>
      </c>
      <c r="Y13" s="16">
        <v>58.6</v>
      </c>
      <c r="Z13" s="16">
        <v>60.6</v>
      </c>
      <c r="AA13" s="16">
        <v>41.9</v>
      </c>
      <c r="AB13" s="15">
        <f t="shared" si="16"/>
        <v>632.7170000000001</v>
      </c>
      <c r="AC13" s="16">
        <v>32.700000000000003</v>
      </c>
      <c r="AD13" s="16">
        <v>63.2</v>
      </c>
      <c r="AE13" s="16">
        <v>45.106999999999999</v>
      </c>
      <c r="AF13" s="16">
        <v>49.41</v>
      </c>
      <c r="AG13" s="16">
        <v>65.859999999999985</v>
      </c>
      <c r="AH13" s="16">
        <v>39.300000000000011</v>
      </c>
      <c r="AI13" s="16">
        <v>58.329999999999984</v>
      </c>
      <c r="AJ13" s="16">
        <v>55.710000000000036</v>
      </c>
      <c r="AK13" s="16">
        <f>[18]объемы!$AO$47</f>
        <v>25</v>
      </c>
      <c r="AL13" s="16">
        <v>70.799999999999955</v>
      </c>
      <c r="AM13" s="16">
        <v>44.800000000000068</v>
      </c>
      <c r="AN13" s="16">
        <f>[19]объемы!$AR$47</f>
        <v>82.5</v>
      </c>
      <c r="AO13" s="16">
        <f t="shared" si="10"/>
        <v>168.7170000000001</v>
      </c>
      <c r="AP13" s="28">
        <f t="shared" si="6"/>
        <v>0.36361422413793126</v>
      </c>
    </row>
    <row r="14" spans="1:42" x14ac:dyDescent="0.2">
      <c r="A14" s="5" t="s">
        <v>10</v>
      </c>
      <c r="B14" s="31">
        <f t="shared" si="14"/>
        <v>104</v>
      </c>
      <c r="C14" s="16">
        <v>0</v>
      </c>
      <c r="D14" s="16">
        <v>0</v>
      </c>
      <c r="E14" s="16">
        <v>0</v>
      </c>
      <c r="F14" s="16">
        <v>0</v>
      </c>
      <c r="G14" s="16">
        <v>3</v>
      </c>
      <c r="H14" s="16">
        <v>0</v>
      </c>
      <c r="I14" s="16">
        <v>2.1</v>
      </c>
      <c r="J14" s="16">
        <v>3</v>
      </c>
      <c r="K14" s="16">
        <v>3</v>
      </c>
      <c r="L14" s="16">
        <v>10.9</v>
      </c>
      <c r="M14" s="16">
        <v>39.4</v>
      </c>
      <c r="N14" s="16">
        <v>42.6</v>
      </c>
      <c r="O14" s="15">
        <f t="shared" si="15"/>
        <v>415.79999999999995</v>
      </c>
      <c r="P14" s="16">
        <v>28.3</v>
      </c>
      <c r="Q14" s="16">
        <v>40.5</v>
      </c>
      <c r="R14" s="16">
        <v>83.8</v>
      </c>
      <c r="S14" s="16">
        <v>83.3</v>
      </c>
      <c r="T14" s="16">
        <v>67.099999999999994</v>
      </c>
      <c r="U14" s="16">
        <v>28.1</v>
      </c>
      <c r="V14" s="16">
        <v>14.5</v>
      </c>
      <c r="W14" s="16">
        <v>16.7</v>
      </c>
      <c r="X14" s="16">
        <v>4.7</v>
      </c>
      <c r="Y14" s="16">
        <v>16.399999999999999</v>
      </c>
      <c r="Z14" s="16">
        <v>15</v>
      </c>
      <c r="AA14" s="16">
        <v>17.399999999999999</v>
      </c>
      <c r="AB14" s="15">
        <f t="shared" si="16"/>
        <v>194.5</v>
      </c>
      <c r="AC14" s="16">
        <v>20.6</v>
      </c>
      <c r="AD14" s="16">
        <v>6.2</v>
      </c>
      <c r="AE14" s="16">
        <v>18.3</v>
      </c>
      <c r="AF14" s="16">
        <v>20.999999999999993</v>
      </c>
      <c r="AG14" s="16">
        <v>26.400000000000006</v>
      </c>
      <c r="AH14" s="16">
        <v>11.099999999999994</v>
      </c>
      <c r="AI14" s="16">
        <v>7.6000000000000085</v>
      </c>
      <c r="AJ14" s="16">
        <v>0</v>
      </c>
      <c r="AK14" s="16">
        <f>[18]объемы!$AO$55</f>
        <v>9</v>
      </c>
      <c r="AL14" s="16">
        <v>32.399999999999991</v>
      </c>
      <c r="AM14" s="16">
        <v>17.300000000000011</v>
      </c>
      <c r="AN14" s="16">
        <f>[19]объемы!$AR$55</f>
        <v>24.599999999999994</v>
      </c>
      <c r="AO14" s="16">
        <f t="shared" si="10"/>
        <v>-221.29999999999995</v>
      </c>
      <c r="AP14" s="28">
        <f t="shared" si="6"/>
        <v>-0.53222703222703216</v>
      </c>
    </row>
    <row r="15" spans="1:42" x14ac:dyDescent="0.2">
      <c r="A15" s="4" t="s">
        <v>11</v>
      </c>
      <c r="B15" s="14">
        <f t="shared" ref="B15:O15" si="17">SUM(B16:B22)</f>
        <v>12580.099999999997</v>
      </c>
      <c r="C15" s="14">
        <f t="shared" si="17"/>
        <v>751.9</v>
      </c>
      <c r="D15" s="14">
        <f t="shared" si="17"/>
        <v>443.29999999999995</v>
      </c>
      <c r="E15" s="14">
        <f t="shared" si="17"/>
        <v>660.6</v>
      </c>
      <c r="F15" s="14">
        <f t="shared" si="17"/>
        <v>852.79999999999984</v>
      </c>
      <c r="G15" s="14">
        <f t="shared" si="17"/>
        <v>851.59999999999991</v>
      </c>
      <c r="H15" s="14">
        <f t="shared" si="17"/>
        <v>948.69999999999993</v>
      </c>
      <c r="I15" s="14">
        <f t="shared" si="17"/>
        <v>1540.6999999999998</v>
      </c>
      <c r="J15" s="14">
        <f t="shared" si="17"/>
        <v>1321.5</v>
      </c>
      <c r="K15" s="14">
        <f t="shared" si="17"/>
        <v>1556.8</v>
      </c>
      <c r="L15" s="14">
        <f t="shared" si="17"/>
        <v>1183.1000000000001</v>
      </c>
      <c r="M15" s="14">
        <f t="shared" si="17"/>
        <v>998.2</v>
      </c>
      <c r="N15" s="14">
        <f t="shared" si="17"/>
        <v>1470.9</v>
      </c>
      <c r="O15" s="14">
        <f t="shared" si="17"/>
        <v>11846.100000000002</v>
      </c>
      <c r="P15" s="14">
        <f>SUM(P16:P22)</f>
        <v>932.19999999999993</v>
      </c>
      <c r="Q15" s="14">
        <f t="shared" ref="Q15:V15" si="18">SUM(Q16:Q22)</f>
        <v>943.00000000000011</v>
      </c>
      <c r="R15" s="14">
        <f t="shared" si="18"/>
        <v>1495.8000000000002</v>
      </c>
      <c r="S15" s="14">
        <f t="shared" si="18"/>
        <v>1081.5999999999999</v>
      </c>
      <c r="T15" s="14">
        <f t="shared" si="18"/>
        <v>876.09999999999991</v>
      </c>
      <c r="U15" s="14">
        <f t="shared" si="18"/>
        <v>1060.3999999999999</v>
      </c>
      <c r="V15" s="14">
        <f t="shared" si="18"/>
        <v>711.7</v>
      </c>
      <c r="W15" s="14">
        <f t="shared" ref="W15:AE15" si="19">SUM(W16:W22)</f>
        <v>1018.9</v>
      </c>
      <c r="X15" s="14">
        <f t="shared" si="19"/>
        <v>1261.6000000000001</v>
      </c>
      <c r="Y15" s="14">
        <f t="shared" si="19"/>
        <v>901.9</v>
      </c>
      <c r="Z15" s="14">
        <f t="shared" si="19"/>
        <v>805.1</v>
      </c>
      <c r="AA15" s="14">
        <f t="shared" si="19"/>
        <v>757.80000000000007</v>
      </c>
      <c r="AB15" s="14">
        <f>SUM(AB16:AB22)</f>
        <v>8818.9</v>
      </c>
      <c r="AC15" s="14">
        <f t="shared" si="19"/>
        <v>439.79999999999995</v>
      </c>
      <c r="AD15" s="14">
        <f t="shared" si="19"/>
        <v>485.1</v>
      </c>
      <c r="AE15" s="14">
        <f t="shared" si="19"/>
        <v>676.10000000000014</v>
      </c>
      <c r="AF15" s="14">
        <f t="shared" ref="AF15:AN15" si="20">SUM(AF16:AF22)</f>
        <v>332.69999999999993</v>
      </c>
      <c r="AG15" s="14">
        <f t="shared" si="20"/>
        <v>683.2</v>
      </c>
      <c r="AH15" s="14">
        <f t="shared" si="20"/>
        <v>407.7999999999999</v>
      </c>
      <c r="AI15" s="14">
        <f t="shared" si="20"/>
        <v>869.30000000000007</v>
      </c>
      <c r="AJ15" s="14">
        <f t="shared" si="20"/>
        <v>1061.5999999999995</v>
      </c>
      <c r="AK15" s="14">
        <f t="shared" si="20"/>
        <v>923.8000000000003</v>
      </c>
      <c r="AL15" s="14">
        <f t="shared" si="20"/>
        <v>966.29999999999984</v>
      </c>
      <c r="AM15" s="14">
        <f t="shared" si="20"/>
        <v>797.19999999999982</v>
      </c>
      <c r="AN15" s="14">
        <f t="shared" si="20"/>
        <v>1176</v>
      </c>
      <c r="AO15" s="14">
        <f t="shared" si="10"/>
        <v>-3027.2000000000025</v>
      </c>
      <c r="AP15" s="27">
        <f t="shared" si="6"/>
        <v>-0.25554401870657872</v>
      </c>
    </row>
    <row r="16" spans="1:42" x14ac:dyDescent="0.2">
      <c r="A16" s="5" t="s">
        <v>12</v>
      </c>
      <c r="B16" s="31">
        <f t="shared" si="14"/>
        <v>5776.2</v>
      </c>
      <c r="C16" s="16">
        <v>17.600000000000001</v>
      </c>
      <c r="D16" s="16">
        <v>15.3</v>
      </c>
      <c r="E16" s="16">
        <v>35.4</v>
      </c>
      <c r="F16" s="16">
        <v>16.600000000000001</v>
      </c>
      <c r="G16" s="16">
        <v>0</v>
      </c>
      <c r="H16" s="16">
        <v>0</v>
      </c>
      <c r="I16" s="16">
        <v>800.8</v>
      </c>
      <c r="J16" s="16">
        <v>989.1</v>
      </c>
      <c r="K16" s="16">
        <v>1166.3</v>
      </c>
      <c r="L16" s="16">
        <v>956.3</v>
      </c>
      <c r="M16" s="16">
        <v>782.2</v>
      </c>
      <c r="N16" s="16">
        <v>996.6</v>
      </c>
      <c r="O16" s="31">
        <f t="shared" si="15"/>
        <v>7962.7000000000016</v>
      </c>
      <c r="P16" s="16">
        <v>570.29999999999995</v>
      </c>
      <c r="Q16" s="16">
        <v>708.6</v>
      </c>
      <c r="R16" s="16">
        <v>1015.2</v>
      </c>
      <c r="S16" s="16">
        <v>802.3</v>
      </c>
      <c r="T16" s="16">
        <v>465.3</v>
      </c>
      <c r="U16" s="16">
        <v>632</v>
      </c>
      <c r="V16" s="16">
        <v>413.5</v>
      </c>
      <c r="W16" s="16">
        <v>743.5</v>
      </c>
      <c r="X16" s="16">
        <v>1051.0999999999999</v>
      </c>
      <c r="Y16" s="16">
        <v>650.29999999999995</v>
      </c>
      <c r="Z16" s="16">
        <v>526.29999999999995</v>
      </c>
      <c r="AA16" s="16">
        <v>384.3</v>
      </c>
      <c r="AB16" s="31">
        <f t="shared" si="16"/>
        <v>4065.6</v>
      </c>
      <c r="AC16" s="16">
        <v>41.2</v>
      </c>
      <c r="AD16" s="16">
        <v>26.2</v>
      </c>
      <c r="AE16" s="16">
        <v>86.699999999999989</v>
      </c>
      <c r="AF16" s="16">
        <v>19</v>
      </c>
      <c r="AG16" s="16">
        <v>193</v>
      </c>
      <c r="AH16" s="16">
        <v>111.79999999999995</v>
      </c>
      <c r="AI16" s="16">
        <v>334.3</v>
      </c>
      <c r="AJ16" s="16">
        <v>787.39999999999986</v>
      </c>
      <c r="AK16" s="16">
        <f>[18]объемы!$AO$20</f>
        <v>693.40000000000009</v>
      </c>
      <c r="AL16" s="16">
        <v>655.89999999999986</v>
      </c>
      <c r="AM16" s="16">
        <v>447.79999999999995</v>
      </c>
      <c r="AN16" s="16">
        <f>[19]объемы!$AR$20</f>
        <v>668.90000000000009</v>
      </c>
      <c r="AO16" s="16">
        <f t="shared" si="10"/>
        <v>-3897.1000000000017</v>
      </c>
      <c r="AP16" s="28">
        <f t="shared" si="6"/>
        <v>-0.48941941803659572</v>
      </c>
    </row>
    <row r="17" spans="1:43" x14ac:dyDescent="0.2">
      <c r="A17" s="5" t="s">
        <v>13</v>
      </c>
      <c r="B17" s="31">
        <f t="shared" si="14"/>
        <v>2087.7000000000003</v>
      </c>
      <c r="C17" s="16">
        <v>205.3</v>
      </c>
      <c r="D17" s="16">
        <v>140.69999999999999</v>
      </c>
      <c r="E17" s="16">
        <v>256.5</v>
      </c>
      <c r="F17" s="16">
        <v>153</v>
      </c>
      <c r="G17" s="16">
        <v>266.89999999999998</v>
      </c>
      <c r="H17" s="16">
        <v>140.1</v>
      </c>
      <c r="I17" s="16">
        <v>253.6</v>
      </c>
      <c r="J17" s="16">
        <v>148.80000000000001</v>
      </c>
      <c r="K17" s="16">
        <v>158.19999999999999</v>
      </c>
      <c r="L17" s="16">
        <v>136.4</v>
      </c>
      <c r="M17" s="16">
        <v>88.4</v>
      </c>
      <c r="N17" s="16">
        <v>139.80000000000001</v>
      </c>
      <c r="O17" s="31">
        <f t="shared" si="15"/>
        <v>871.1</v>
      </c>
      <c r="P17" s="16">
        <v>135.69999999999999</v>
      </c>
      <c r="Q17" s="16">
        <v>86.4</v>
      </c>
      <c r="R17" s="16">
        <v>119</v>
      </c>
      <c r="S17" s="16">
        <v>55</v>
      </c>
      <c r="T17" s="16">
        <v>89.7</v>
      </c>
      <c r="U17" s="16">
        <v>81.8</v>
      </c>
      <c r="V17" s="16">
        <v>97.9</v>
      </c>
      <c r="W17" s="16">
        <v>69.7</v>
      </c>
      <c r="X17" s="16">
        <v>30.8</v>
      </c>
      <c r="Y17" s="16">
        <v>42</v>
      </c>
      <c r="Z17" s="16">
        <v>30.5</v>
      </c>
      <c r="AA17" s="16">
        <v>32.6</v>
      </c>
      <c r="AB17" s="31">
        <f t="shared" si="16"/>
        <v>835</v>
      </c>
      <c r="AC17" s="16">
        <v>75.099999999999994</v>
      </c>
      <c r="AD17" s="16">
        <v>101.5</v>
      </c>
      <c r="AE17" s="16">
        <v>81.700000000000017</v>
      </c>
      <c r="AF17" s="16">
        <v>41.599999999999966</v>
      </c>
      <c r="AG17" s="16">
        <v>83</v>
      </c>
      <c r="AH17" s="16">
        <v>60.800000000000011</v>
      </c>
      <c r="AI17" s="16">
        <v>59.199999999999989</v>
      </c>
      <c r="AJ17" s="16">
        <v>38.600000000000023</v>
      </c>
      <c r="AK17" s="16">
        <f>[18]объемы!$AO$35</f>
        <v>53.399999999999977</v>
      </c>
      <c r="AL17" s="16">
        <v>52</v>
      </c>
      <c r="AM17" s="16">
        <v>104.5</v>
      </c>
      <c r="AN17" s="16">
        <f>[19]объемы!$AR$35</f>
        <v>83.600000000000023</v>
      </c>
      <c r="AO17" s="16">
        <f t="shared" si="10"/>
        <v>-36.100000000000023</v>
      </c>
      <c r="AP17" s="28">
        <f t="shared" si="6"/>
        <v>-4.1441855125703156E-2</v>
      </c>
    </row>
    <row r="18" spans="1:43" x14ac:dyDescent="0.2">
      <c r="A18" s="5" t="s">
        <v>14</v>
      </c>
      <c r="B18" s="31">
        <f t="shared" si="14"/>
        <v>1580.6999999999998</v>
      </c>
      <c r="C18" s="16">
        <v>120.6</v>
      </c>
      <c r="D18" s="16">
        <v>10.9</v>
      </c>
      <c r="E18" s="16">
        <v>214.8</v>
      </c>
      <c r="F18" s="16">
        <v>229.3</v>
      </c>
      <c r="G18" s="16">
        <v>318.5</v>
      </c>
      <c r="H18" s="16">
        <v>344.2</v>
      </c>
      <c r="I18" s="16">
        <v>192.6</v>
      </c>
      <c r="J18" s="16">
        <v>0</v>
      </c>
      <c r="K18" s="16">
        <v>39.1</v>
      </c>
      <c r="L18" s="16">
        <v>45</v>
      </c>
      <c r="M18" s="16">
        <v>14.5</v>
      </c>
      <c r="N18" s="16">
        <v>51.2</v>
      </c>
      <c r="O18" s="31">
        <f t="shared" si="15"/>
        <v>643.19999999999993</v>
      </c>
      <c r="P18" s="16">
        <v>22.8</v>
      </c>
      <c r="Q18" s="16">
        <v>0</v>
      </c>
      <c r="R18" s="16">
        <v>86.9</v>
      </c>
      <c r="S18" s="16">
        <v>20.2</v>
      </c>
      <c r="T18" s="16">
        <v>163</v>
      </c>
      <c r="U18" s="16">
        <v>173.1</v>
      </c>
      <c r="V18" s="16">
        <v>45.5</v>
      </c>
      <c r="W18" s="16">
        <v>44.4</v>
      </c>
      <c r="X18" s="16">
        <v>0</v>
      </c>
      <c r="Y18" s="16">
        <v>0</v>
      </c>
      <c r="Z18" s="16">
        <v>45.9</v>
      </c>
      <c r="AA18" s="16">
        <v>41.4</v>
      </c>
      <c r="AB18" s="31">
        <f t="shared" si="16"/>
        <v>847.5</v>
      </c>
      <c r="AC18" s="16">
        <v>31.3</v>
      </c>
      <c r="AD18" s="16">
        <v>62.4</v>
      </c>
      <c r="AE18" s="16">
        <v>148.10000000000002</v>
      </c>
      <c r="AF18" s="16">
        <v>77.699999999999989</v>
      </c>
      <c r="AG18" s="16">
        <v>118.39999999999998</v>
      </c>
      <c r="AH18" s="16">
        <v>23.5</v>
      </c>
      <c r="AI18" s="16">
        <v>104</v>
      </c>
      <c r="AJ18" s="16">
        <v>70.100000000000023</v>
      </c>
      <c r="AK18" s="16">
        <f>[18]объемы!$AO$37</f>
        <v>24.899999999999977</v>
      </c>
      <c r="AL18" s="16">
        <v>64.100000000000023</v>
      </c>
      <c r="AM18" s="16">
        <v>23.899999999999977</v>
      </c>
      <c r="AN18" s="16">
        <f>[19]объемы!$AR$37</f>
        <v>99.100000000000023</v>
      </c>
      <c r="AO18" s="16">
        <f t="shared" si="10"/>
        <v>204.30000000000007</v>
      </c>
      <c r="AP18" s="28">
        <f t="shared" si="6"/>
        <v>0.31763059701492552</v>
      </c>
    </row>
    <row r="19" spans="1:43" x14ac:dyDescent="0.2">
      <c r="A19" s="5" t="s">
        <v>15</v>
      </c>
      <c r="B19" s="31">
        <f t="shared" si="14"/>
        <v>2906.3</v>
      </c>
      <c r="C19" s="16">
        <v>403.4</v>
      </c>
      <c r="D19" s="16">
        <v>263.39999999999998</v>
      </c>
      <c r="E19" s="16">
        <v>145.4</v>
      </c>
      <c r="F19" s="16">
        <v>437.2</v>
      </c>
      <c r="G19" s="16">
        <v>250.2</v>
      </c>
      <c r="H19" s="16">
        <v>455.4</v>
      </c>
      <c r="I19" s="16">
        <v>273.60000000000002</v>
      </c>
      <c r="J19" s="16">
        <v>163.1</v>
      </c>
      <c r="K19" s="16">
        <v>134.80000000000001</v>
      </c>
      <c r="L19" s="16">
        <v>18.2</v>
      </c>
      <c r="M19" s="16">
        <v>90.8</v>
      </c>
      <c r="N19" s="16">
        <v>270.8</v>
      </c>
      <c r="O19" s="31">
        <f t="shared" si="15"/>
        <v>1756.1000000000001</v>
      </c>
      <c r="P19" s="16">
        <v>187</v>
      </c>
      <c r="Q19" s="16">
        <v>128.19999999999999</v>
      </c>
      <c r="R19" s="16">
        <v>249.5</v>
      </c>
      <c r="S19" s="16">
        <v>167.6</v>
      </c>
      <c r="T19" s="16">
        <v>138.80000000000001</v>
      </c>
      <c r="U19" s="16">
        <v>131.6</v>
      </c>
      <c r="V19" s="16">
        <v>110.7</v>
      </c>
      <c r="W19" s="16">
        <v>121.7</v>
      </c>
      <c r="X19" s="16">
        <v>113.9</v>
      </c>
      <c r="Y19" s="16">
        <v>151.6</v>
      </c>
      <c r="Z19" s="16">
        <v>92.4</v>
      </c>
      <c r="AA19" s="16">
        <v>163.1</v>
      </c>
      <c r="AB19" s="31">
        <f t="shared" si="16"/>
        <v>1944</v>
      </c>
      <c r="AC19" s="16">
        <v>184.7</v>
      </c>
      <c r="AD19" s="16">
        <v>180</v>
      </c>
      <c r="AE19" s="16">
        <v>209.90000000000003</v>
      </c>
      <c r="AF19" s="16">
        <v>114</v>
      </c>
      <c r="AG19" s="16">
        <v>190.5</v>
      </c>
      <c r="AH19" s="16">
        <v>127.89999999999993</v>
      </c>
      <c r="AI19" s="16">
        <v>280.7000000000001</v>
      </c>
      <c r="AJ19" s="16">
        <v>105.49999999999982</v>
      </c>
      <c r="AK19" s="16">
        <f>[18]объемы!$AO$33+[18]объемы!$AO$53</f>
        <v>99.300000000000182</v>
      </c>
      <c r="AL19" s="16">
        <v>141.49999999999994</v>
      </c>
      <c r="AM19" s="16">
        <v>140.89999999999992</v>
      </c>
      <c r="AN19" s="16">
        <f>[19]объемы!$AR$33+[19]объемы!$AR$53</f>
        <v>169.10000000000014</v>
      </c>
      <c r="AO19" s="16">
        <f t="shared" si="10"/>
        <v>187.89999999999986</v>
      </c>
      <c r="AP19" s="28">
        <f t="shared" si="6"/>
        <v>0.10699846250213532</v>
      </c>
      <c r="AQ19" s="30"/>
    </row>
    <row r="20" spans="1:43" x14ac:dyDescent="0.2">
      <c r="A20" s="5" t="s">
        <v>16</v>
      </c>
      <c r="B20" s="31">
        <f t="shared" si="14"/>
        <v>80.400000000000006</v>
      </c>
      <c r="C20" s="16">
        <v>5</v>
      </c>
      <c r="D20" s="16">
        <v>13</v>
      </c>
      <c r="E20" s="16">
        <v>5.6</v>
      </c>
      <c r="F20" s="16">
        <v>10.8</v>
      </c>
      <c r="G20" s="16">
        <v>7.2</v>
      </c>
      <c r="H20" s="16">
        <v>0</v>
      </c>
      <c r="I20" s="16">
        <v>6.1</v>
      </c>
      <c r="J20" s="16">
        <v>2.9</v>
      </c>
      <c r="K20" s="16">
        <v>13.4</v>
      </c>
      <c r="L20" s="16">
        <v>9.3000000000000007</v>
      </c>
      <c r="M20" s="16">
        <v>3.1</v>
      </c>
      <c r="N20" s="16">
        <v>4</v>
      </c>
      <c r="O20" s="31">
        <f t="shared" si="15"/>
        <v>37.4</v>
      </c>
      <c r="P20" s="16">
        <v>3.1</v>
      </c>
      <c r="Q20" s="16">
        <v>2.6</v>
      </c>
      <c r="R20" s="16">
        <v>2.8</v>
      </c>
      <c r="S20" s="16">
        <v>3.9</v>
      </c>
      <c r="T20" s="16">
        <v>2.2999999999999998</v>
      </c>
      <c r="U20" s="16">
        <v>6.1</v>
      </c>
      <c r="V20" s="16">
        <v>6.1</v>
      </c>
      <c r="W20" s="16">
        <v>0</v>
      </c>
      <c r="X20" s="16">
        <v>2.4</v>
      </c>
      <c r="Y20" s="16">
        <v>2.8</v>
      </c>
      <c r="Z20" s="16">
        <v>2.7</v>
      </c>
      <c r="AA20" s="16">
        <v>2.6</v>
      </c>
      <c r="AB20" s="31">
        <f t="shared" si="16"/>
        <v>9.1999999999999993</v>
      </c>
      <c r="AC20" s="16">
        <v>0</v>
      </c>
      <c r="AD20" s="16">
        <v>0</v>
      </c>
      <c r="AE20" s="16">
        <v>2.6</v>
      </c>
      <c r="AF20" s="16">
        <v>0</v>
      </c>
      <c r="AG20" s="16">
        <v>0</v>
      </c>
      <c r="AH20" s="16">
        <v>0</v>
      </c>
      <c r="AI20" s="16">
        <v>0</v>
      </c>
      <c r="AJ20" s="16">
        <v>2.8000000000000003</v>
      </c>
      <c r="AK20" s="16">
        <f>[18]объемы!$AO$57</f>
        <v>0</v>
      </c>
      <c r="AL20" s="16">
        <v>0</v>
      </c>
      <c r="AM20" s="16">
        <v>0</v>
      </c>
      <c r="AN20" s="16">
        <f>[19]объемы!$AR$57</f>
        <v>3.7999999999999989</v>
      </c>
      <c r="AO20" s="16">
        <f t="shared" si="10"/>
        <v>-28.2</v>
      </c>
      <c r="AP20" s="28">
        <f t="shared" si="6"/>
        <v>-0.75401069518716579</v>
      </c>
    </row>
    <row r="21" spans="1:43" x14ac:dyDescent="0.2">
      <c r="A21" s="5" t="s">
        <v>17</v>
      </c>
      <c r="B21" s="31">
        <f t="shared" si="14"/>
        <v>148.79999999999998</v>
      </c>
      <c r="C21" s="16">
        <v>0</v>
      </c>
      <c r="D21" s="16">
        <v>0</v>
      </c>
      <c r="E21" s="16">
        <v>2.9</v>
      </c>
      <c r="F21" s="16">
        <v>5.9</v>
      </c>
      <c r="G21" s="16">
        <v>8.8000000000000007</v>
      </c>
      <c r="H21" s="16">
        <v>9</v>
      </c>
      <c r="I21" s="16">
        <v>14</v>
      </c>
      <c r="J21" s="16">
        <v>17.600000000000001</v>
      </c>
      <c r="K21" s="16">
        <v>45</v>
      </c>
      <c r="L21" s="16">
        <v>17.899999999999999</v>
      </c>
      <c r="M21" s="16">
        <v>19.2</v>
      </c>
      <c r="N21" s="16">
        <v>8.5</v>
      </c>
      <c r="O21" s="31">
        <f t="shared" si="15"/>
        <v>321.7</v>
      </c>
      <c r="P21" s="16">
        <v>13.3</v>
      </c>
      <c r="Q21" s="16">
        <v>17.2</v>
      </c>
      <c r="R21" s="16">
        <v>22.4</v>
      </c>
      <c r="S21" s="16">
        <v>32.6</v>
      </c>
      <c r="T21" s="16">
        <v>17</v>
      </c>
      <c r="U21" s="16">
        <v>35.799999999999997</v>
      </c>
      <c r="V21" s="16">
        <v>38</v>
      </c>
      <c r="W21" s="16">
        <v>13.8</v>
      </c>
      <c r="X21" s="16">
        <v>26.2</v>
      </c>
      <c r="Y21" s="16">
        <v>31</v>
      </c>
      <c r="Z21" s="16">
        <v>25.7</v>
      </c>
      <c r="AA21" s="16">
        <v>48.7</v>
      </c>
      <c r="AB21" s="31">
        <f t="shared" si="16"/>
        <v>214.80000000000004</v>
      </c>
      <c r="AC21" s="16">
        <v>16.899999999999999</v>
      </c>
      <c r="AD21" s="16">
        <v>33.799999999999997</v>
      </c>
      <c r="AE21" s="16">
        <v>22.400000000000006</v>
      </c>
      <c r="AF21" s="16">
        <v>36.199999999999996</v>
      </c>
      <c r="AG21" s="16">
        <v>17.100000000000009</v>
      </c>
      <c r="AH21" s="16">
        <v>21.299999999999997</v>
      </c>
      <c r="AI21" s="16">
        <v>9.7999999999999972</v>
      </c>
      <c r="AJ21" s="16">
        <v>11.100000000000009</v>
      </c>
      <c r="AK21" s="16">
        <f>[18]объемы!$AO$64</f>
        <v>5.0999999999999943</v>
      </c>
      <c r="AL21" s="16">
        <v>15.700000000000003</v>
      </c>
      <c r="AM21" s="16">
        <v>9.2999999999999972</v>
      </c>
      <c r="AN21" s="16">
        <f>[19]объемы!$AR$64</f>
        <v>16.099999999999994</v>
      </c>
      <c r="AO21" s="16">
        <f t="shared" si="10"/>
        <v>-106.89999999999995</v>
      </c>
      <c r="AP21" s="28">
        <f t="shared" si="6"/>
        <v>-0.33229717127758768</v>
      </c>
    </row>
    <row r="22" spans="1:43" x14ac:dyDescent="0.2">
      <c r="A22" s="5" t="s">
        <v>18</v>
      </c>
      <c r="B22" s="31">
        <f t="shared" si="14"/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31">
        <f t="shared" si="15"/>
        <v>253.9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25.8</v>
      </c>
      <c r="X22" s="16">
        <v>37.200000000000003</v>
      </c>
      <c r="Y22" s="16">
        <v>24.2</v>
      </c>
      <c r="Z22" s="16">
        <v>81.599999999999994</v>
      </c>
      <c r="AA22" s="16">
        <v>85.1</v>
      </c>
      <c r="AB22" s="31">
        <f t="shared" si="16"/>
        <v>902.8</v>
      </c>
      <c r="AC22" s="16">
        <v>90.6</v>
      </c>
      <c r="AD22" s="16">
        <v>81.2</v>
      </c>
      <c r="AE22" s="16">
        <v>124.69999999999999</v>
      </c>
      <c r="AF22" s="16">
        <v>44.199999999999989</v>
      </c>
      <c r="AG22" s="16">
        <v>81.199999999999989</v>
      </c>
      <c r="AH22" s="16">
        <v>62.5</v>
      </c>
      <c r="AI22" s="16">
        <v>81.300000000000068</v>
      </c>
      <c r="AJ22" s="16">
        <v>46.099999999999909</v>
      </c>
      <c r="AK22" s="16">
        <f>[18]объемы!$AO$62</f>
        <v>47.700000000000045</v>
      </c>
      <c r="AL22" s="16">
        <v>37.100000000000023</v>
      </c>
      <c r="AM22" s="16">
        <v>70.799999999999955</v>
      </c>
      <c r="AN22" s="16">
        <f>[19]объемы!$AR$62</f>
        <v>135.39999999999998</v>
      </c>
      <c r="AO22" s="16">
        <f t="shared" si="10"/>
        <v>648.9</v>
      </c>
      <c r="AP22" s="28"/>
    </row>
    <row r="23" spans="1:43" x14ac:dyDescent="0.2">
      <c r="A23" s="4" t="s">
        <v>19</v>
      </c>
      <c r="B23" s="14">
        <f>SUM(B24:B29)-B26</f>
        <v>9030</v>
      </c>
      <c r="C23" s="14">
        <f t="shared" ref="C23:J23" si="21">SUM(C24:C29)-C26</f>
        <v>691.80000000000007</v>
      </c>
      <c r="D23" s="14">
        <f t="shared" si="21"/>
        <v>585.5</v>
      </c>
      <c r="E23" s="14">
        <f t="shared" si="21"/>
        <v>974.5</v>
      </c>
      <c r="F23" s="14">
        <f t="shared" si="21"/>
        <v>851.1</v>
      </c>
      <c r="G23" s="14">
        <f t="shared" si="21"/>
        <v>910</v>
      </c>
      <c r="H23" s="14">
        <f t="shared" si="21"/>
        <v>867.5</v>
      </c>
      <c r="I23" s="14">
        <f t="shared" si="21"/>
        <v>759.7</v>
      </c>
      <c r="J23" s="14">
        <f t="shared" si="21"/>
        <v>624.6</v>
      </c>
      <c r="K23" s="14">
        <f t="shared" ref="K23:Q23" si="22">SUM(K24:K29)-K26</f>
        <v>735.6</v>
      </c>
      <c r="L23" s="14">
        <f t="shared" si="22"/>
        <v>658.6</v>
      </c>
      <c r="M23" s="14">
        <f t="shared" si="22"/>
        <v>709.80000000000007</v>
      </c>
      <c r="N23" s="14">
        <f t="shared" si="22"/>
        <v>661.3</v>
      </c>
      <c r="O23" s="14">
        <f>SUM(O24:O29)-O26</f>
        <v>10866.399999999998</v>
      </c>
      <c r="P23" s="14">
        <f t="shared" si="22"/>
        <v>849.29999999999984</v>
      </c>
      <c r="Q23" s="14">
        <f t="shared" si="22"/>
        <v>877.2</v>
      </c>
      <c r="R23" s="14">
        <f t="shared" ref="R23:X23" si="23">SUM(R24:R29)-R26</f>
        <v>1076</v>
      </c>
      <c r="S23" s="14">
        <f t="shared" si="23"/>
        <v>924.00000000000011</v>
      </c>
      <c r="T23" s="14">
        <f t="shared" si="23"/>
        <v>1012.4</v>
      </c>
      <c r="U23" s="14">
        <f t="shared" si="23"/>
        <v>1099.9000000000001</v>
      </c>
      <c r="V23" s="14">
        <f t="shared" si="23"/>
        <v>762.09999999999991</v>
      </c>
      <c r="W23" s="14">
        <f t="shared" si="23"/>
        <v>701.8</v>
      </c>
      <c r="X23" s="14">
        <f t="shared" si="23"/>
        <v>868.49999999999989</v>
      </c>
      <c r="Y23" s="14">
        <f t="shared" ref="Y23:AD23" si="24">SUM(Y24:Y29)-Y26</f>
        <v>906.39999999999986</v>
      </c>
      <c r="Z23" s="14">
        <f t="shared" si="24"/>
        <v>891.40000000000009</v>
      </c>
      <c r="AA23" s="14">
        <f t="shared" si="24"/>
        <v>897.4</v>
      </c>
      <c r="AB23" s="14">
        <f>SUM(AB24:AB29)-AB26</f>
        <v>10571.9</v>
      </c>
      <c r="AC23" s="14">
        <f t="shared" si="24"/>
        <v>982.00000000000011</v>
      </c>
      <c r="AD23" s="14">
        <f t="shared" si="24"/>
        <v>1003.0000000000001</v>
      </c>
      <c r="AE23" s="14">
        <f t="shared" ref="AE23:AN23" si="25">SUM(AE24:AE29)-AE26</f>
        <v>1120.4000000000003</v>
      </c>
      <c r="AF23" s="14">
        <f>SUM(AF24:AF29)-AF26</f>
        <v>733.36</v>
      </c>
      <c r="AG23" s="14">
        <f t="shared" si="25"/>
        <v>893.34000000000015</v>
      </c>
      <c r="AH23" s="14">
        <f t="shared" si="25"/>
        <v>845</v>
      </c>
      <c r="AI23" s="14">
        <f t="shared" si="25"/>
        <v>774.40000000000009</v>
      </c>
      <c r="AJ23" s="14">
        <f t="shared" si="25"/>
        <v>814.1999999999997</v>
      </c>
      <c r="AK23" s="14">
        <f t="shared" si="25"/>
        <v>919.99999999999989</v>
      </c>
      <c r="AL23" s="14">
        <f>SUM(AL24:AL29)-AL26</f>
        <v>633.90000000000032</v>
      </c>
      <c r="AM23" s="14">
        <f t="shared" si="25"/>
        <v>947.7</v>
      </c>
      <c r="AN23" s="14">
        <f t="shared" si="25"/>
        <v>904.59999999999991</v>
      </c>
      <c r="AO23" s="14">
        <f t="shared" si="10"/>
        <v>-294.49999999999818</v>
      </c>
      <c r="AP23" s="27">
        <f t="shared" si="6"/>
        <v>-2.7101892070970905E-2</v>
      </c>
    </row>
    <row r="24" spans="1:43" x14ac:dyDescent="0.2">
      <c r="A24" s="5" t="s">
        <v>20</v>
      </c>
      <c r="B24" s="31">
        <f t="shared" si="14"/>
        <v>6855.5999999999995</v>
      </c>
      <c r="C24" s="16">
        <v>516.6</v>
      </c>
      <c r="D24" s="16">
        <v>462.3</v>
      </c>
      <c r="E24" s="16">
        <v>749.7</v>
      </c>
      <c r="F24" s="16">
        <v>635.5</v>
      </c>
      <c r="G24" s="16">
        <v>682.6</v>
      </c>
      <c r="H24" s="16">
        <v>691.6</v>
      </c>
      <c r="I24" s="16">
        <v>606.5</v>
      </c>
      <c r="J24" s="16">
        <v>505.9</v>
      </c>
      <c r="K24" s="16">
        <v>552.5</v>
      </c>
      <c r="L24" s="16">
        <v>462.4</v>
      </c>
      <c r="M24" s="16">
        <v>538</v>
      </c>
      <c r="N24" s="16">
        <v>452</v>
      </c>
      <c r="O24" s="31">
        <f t="shared" si="15"/>
        <v>8652.0999999999985</v>
      </c>
      <c r="P24" s="16">
        <v>722.8</v>
      </c>
      <c r="Q24" s="16">
        <v>727.1</v>
      </c>
      <c r="R24" s="16">
        <v>842.9</v>
      </c>
      <c r="S24" s="16">
        <v>747.1</v>
      </c>
      <c r="T24" s="16">
        <v>805.2</v>
      </c>
      <c r="U24" s="16">
        <v>895.4</v>
      </c>
      <c r="V24" s="16">
        <v>585.79999999999995</v>
      </c>
      <c r="W24" s="16">
        <v>529</v>
      </c>
      <c r="X24" s="16">
        <v>688.4</v>
      </c>
      <c r="Y24" s="16">
        <v>684.9</v>
      </c>
      <c r="Z24" s="16">
        <v>699.7</v>
      </c>
      <c r="AA24" s="16">
        <v>723.8</v>
      </c>
      <c r="AB24" s="31">
        <f t="shared" si="16"/>
        <v>8554.2999999999993</v>
      </c>
      <c r="AC24" s="16">
        <v>801.40000000000009</v>
      </c>
      <c r="AD24" s="16">
        <v>825.2</v>
      </c>
      <c r="AE24" s="16">
        <v>941.6</v>
      </c>
      <c r="AF24" s="16">
        <v>557.6</v>
      </c>
      <c r="AG24" s="16">
        <v>702.2</v>
      </c>
      <c r="AH24" s="16">
        <v>679.7</v>
      </c>
      <c r="AI24" s="16">
        <v>636.90000000000009</v>
      </c>
      <c r="AJ24" s="16">
        <v>680.99999999999977</v>
      </c>
      <c r="AK24" s="16">
        <f>[18]объемы!$AO$25+[18]объемы!$AO$45</f>
        <v>745.2</v>
      </c>
      <c r="AL24" s="16">
        <v>493.50000000000034</v>
      </c>
      <c r="AM24" s="16">
        <v>770.80000000000007</v>
      </c>
      <c r="AN24" s="16">
        <f>[19]объемы!$AR$45+[19]объемы!$AR$25</f>
        <v>719.19999999999982</v>
      </c>
      <c r="AO24" s="16">
        <f t="shared" si="10"/>
        <v>-97.799999999999272</v>
      </c>
      <c r="AP24" s="28">
        <f t="shared" si="6"/>
        <v>-1.1303614151477594E-2</v>
      </c>
    </row>
    <row r="25" spans="1:43" x14ac:dyDescent="0.2">
      <c r="A25" s="5" t="s">
        <v>21</v>
      </c>
      <c r="B25" s="31">
        <f t="shared" si="14"/>
        <v>602.20000000000005</v>
      </c>
      <c r="C25" s="16">
        <v>54.2</v>
      </c>
      <c r="D25" s="16">
        <v>28.9</v>
      </c>
      <c r="E25" s="16">
        <v>57.5</v>
      </c>
      <c r="F25" s="16">
        <v>47.5</v>
      </c>
      <c r="G25" s="16">
        <v>70.099999999999994</v>
      </c>
      <c r="H25" s="16">
        <v>51.1</v>
      </c>
      <c r="I25" s="16">
        <v>43.4</v>
      </c>
      <c r="J25" s="16">
        <v>25.5</v>
      </c>
      <c r="K25" s="16">
        <v>52.4</v>
      </c>
      <c r="L25" s="16">
        <v>66.900000000000006</v>
      </c>
      <c r="M25" s="16">
        <v>40.1</v>
      </c>
      <c r="N25" s="16">
        <v>64.599999999999994</v>
      </c>
      <c r="O25" s="31">
        <f t="shared" si="15"/>
        <v>730</v>
      </c>
      <c r="P25" s="16">
        <v>26.8</v>
      </c>
      <c r="Q25" s="16">
        <v>44</v>
      </c>
      <c r="R25" s="16">
        <v>82.6</v>
      </c>
      <c r="S25" s="16">
        <v>63.3</v>
      </c>
      <c r="T25" s="16">
        <v>65</v>
      </c>
      <c r="U25" s="16">
        <v>62.6</v>
      </c>
      <c r="V25" s="16">
        <v>69.5</v>
      </c>
      <c r="W25" s="16">
        <v>62.8</v>
      </c>
      <c r="X25" s="16">
        <v>68.400000000000006</v>
      </c>
      <c r="Y25" s="16">
        <v>78.900000000000006</v>
      </c>
      <c r="Z25" s="16">
        <v>53.1</v>
      </c>
      <c r="AA25" s="16">
        <v>53</v>
      </c>
      <c r="AB25" s="31">
        <f t="shared" si="16"/>
        <v>457.9</v>
      </c>
      <c r="AC25" s="16">
        <v>48.9</v>
      </c>
      <c r="AD25" s="16">
        <v>39.4</v>
      </c>
      <c r="AE25" s="16">
        <v>41.500000000000014</v>
      </c>
      <c r="AF25" s="16">
        <v>38.639999999999986</v>
      </c>
      <c r="AG25" s="16">
        <v>40.960000000000008</v>
      </c>
      <c r="AH25" s="16">
        <v>35.799999999999983</v>
      </c>
      <c r="AI25" s="16">
        <v>32</v>
      </c>
      <c r="AJ25" s="16">
        <v>34.5</v>
      </c>
      <c r="AK25" s="16">
        <f>[18]объемы!$AO$43</f>
        <v>32.300000000000011</v>
      </c>
      <c r="AL25" s="16">
        <v>41.5</v>
      </c>
      <c r="AM25" s="16">
        <v>40.399999999999977</v>
      </c>
      <c r="AN25" s="16">
        <f>[19]объемы!$AR$43</f>
        <v>32</v>
      </c>
      <c r="AO25" s="16">
        <f t="shared" si="10"/>
        <v>-272.10000000000002</v>
      </c>
      <c r="AP25" s="28">
        <f t="shared" si="6"/>
        <v>-0.3727397260273973</v>
      </c>
    </row>
    <row r="26" spans="1:43" x14ac:dyDescent="0.2">
      <c r="A26" s="8" t="s">
        <v>22</v>
      </c>
      <c r="B26" s="31">
        <f t="shared" si="14"/>
        <v>1094.9000000000001</v>
      </c>
      <c r="C26" s="15">
        <v>98.5</v>
      </c>
      <c r="D26" s="15">
        <v>52.5</v>
      </c>
      <c r="E26" s="15">
        <v>104.5</v>
      </c>
      <c r="F26" s="15">
        <v>86.4</v>
      </c>
      <c r="G26" s="15">
        <v>127.3</v>
      </c>
      <c r="H26" s="15">
        <v>93</v>
      </c>
      <c r="I26" s="15">
        <v>79</v>
      </c>
      <c r="J26" s="15">
        <v>46.2</v>
      </c>
      <c r="K26" s="15">
        <v>95.4</v>
      </c>
      <c r="L26" s="15">
        <v>121.7</v>
      </c>
      <c r="M26" s="15">
        <v>73</v>
      </c>
      <c r="N26" s="15">
        <v>117.4</v>
      </c>
      <c r="O26" s="31">
        <f t="shared" si="15"/>
        <v>1319.5</v>
      </c>
      <c r="P26" s="15">
        <v>48.7</v>
      </c>
      <c r="Q26" s="15">
        <v>80</v>
      </c>
      <c r="R26" s="15">
        <v>150.19999999999999</v>
      </c>
      <c r="S26" s="15">
        <v>114.6</v>
      </c>
      <c r="T26" s="15">
        <v>115.9</v>
      </c>
      <c r="U26" s="15">
        <v>113.1</v>
      </c>
      <c r="V26" s="15">
        <v>126.2</v>
      </c>
      <c r="W26" s="15">
        <v>114.2</v>
      </c>
      <c r="X26" s="15">
        <v>124.5</v>
      </c>
      <c r="Y26" s="15">
        <v>139.30000000000001</v>
      </c>
      <c r="Z26" s="15">
        <v>96.5</v>
      </c>
      <c r="AA26" s="15">
        <v>96.3</v>
      </c>
      <c r="AB26" s="15">
        <f t="shared" si="16"/>
        <v>832.1</v>
      </c>
      <c r="AC26" s="15">
        <v>88.9</v>
      </c>
      <c r="AD26" s="15">
        <v>71.599999999999994</v>
      </c>
      <c r="AE26" s="15">
        <v>75.599999999999994</v>
      </c>
      <c r="AF26" s="15">
        <v>70.099999999999994</v>
      </c>
      <c r="AG26" s="15">
        <v>74.5</v>
      </c>
      <c r="AH26" s="15">
        <v>64.699999999999989</v>
      </c>
      <c r="AI26" s="15">
        <v>58.200000000000045</v>
      </c>
      <c r="AJ26" s="15">
        <v>62.699999999999932</v>
      </c>
      <c r="AK26" s="15">
        <f>[18]объемы!$AO$83</f>
        <v>58.800000000000068</v>
      </c>
      <c r="AL26" s="15">
        <v>75.5</v>
      </c>
      <c r="AM26" s="15">
        <v>73.399999999999977</v>
      </c>
      <c r="AN26" s="15">
        <f>[19]объемы!$AR$83</f>
        <v>58.100000000000023</v>
      </c>
      <c r="AO26" s="16">
        <f t="shared" si="10"/>
        <v>-487.4</v>
      </c>
      <c r="AP26" s="28">
        <f t="shared" si="6"/>
        <v>-0.36938234179613488</v>
      </c>
    </row>
    <row r="27" spans="1:43" x14ac:dyDescent="0.2">
      <c r="A27" s="5" t="s">
        <v>23</v>
      </c>
      <c r="B27" s="31">
        <f t="shared" si="14"/>
        <v>1105.2000000000003</v>
      </c>
      <c r="C27" s="16">
        <v>104.3</v>
      </c>
      <c r="D27" s="16">
        <v>71.5</v>
      </c>
      <c r="E27" s="16">
        <v>118.7</v>
      </c>
      <c r="F27" s="16">
        <v>117.1</v>
      </c>
      <c r="G27" s="16">
        <v>96.1</v>
      </c>
      <c r="H27" s="16">
        <v>71.400000000000006</v>
      </c>
      <c r="I27" s="16">
        <v>84.2</v>
      </c>
      <c r="J27" s="16">
        <v>78.099999999999994</v>
      </c>
      <c r="K27" s="16">
        <v>104.5</v>
      </c>
      <c r="L27" s="16">
        <v>96.1</v>
      </c>
      <c r="M27" s="16">
        <v>78.7</v>
      </c>
      <c r="N27" s="16">
        <v>84.5</v>
      </c>
      <c r="O27" s="31">
        <f t="shared" si="15"/>
        <v>1092.5999999999999</v>
      </c>
      <c r="P27" s="16">
        <v>82.4</v>
      </c>
      <c r="Q27" s="16">
        <v>87.7</v>
      </c>
      <c r="R27" s="16">
        <v>113.8</v>
      </c>
      <c r="S27" s="16">
        <v>96.8</v>
      </c>
      <c r="T27" s="16">
        <v>102.2</v>
      </c>
      <c r="U27" s="16">
        <v>92.3</v>
      </c>
      <c r="V27" s="16">
        <v>70.400000000000006</v>
      </c>
      <c r="W27" s="16">
        <v>96</v>
      </c>
      <c r="X27" s="16">
        <v>88.8</v>
      </c>
      <c r="Y27" s="16">
        <v>100.4</v>
      </c>
      <c r="Z27" s="16">
        <v>90.2</v>
      </c>
      <c r="AA27" s="16">
        <v>71.599999999999994</v>
      </c>
      <c r="AB27" s="31">
        <f t="shared" si="16"/>
        <v>1042.0999999999999</v>
      </c>
      <c r="AC27" s="16">
        <v>100.9</v>
      </c>
      <c r="AD27" s="16">
        <v>98.3</v>
      </c>
      <c r="AE27" s="16">
        <v>94.699999999999989</v>
      </c>
      <c r="AF27" s="16">
        <v>73.11999999999999</v>
      </c>
      <c r="AG27" s="16">
        <v>92.380000000000024</v>
      </c>
      <c r="AH27" s="16">
        <v>81</v>
      </c>
      <c r="AI27" s="16">
        <v>77.200000000000017</v>
      </c>
      <c r="AJ27" s="16">
        <v>79</v>
      </c>
      <c r="AK27" s="16">
        <f>[18]объемы!$AO$39</f>
        <v>122.69999999999999</v>
      </c>
      <c r="AL27" s="16">
        <v>57.600000000000023</v>
      </c>
      <c r="AM27" s="16">
        <v>72.399999999999977</v>
      </c>
      <c r="AN27" s="16">
        <f>[19]объемы!$AR$39</f>
        <v>92.800000000000011</v>
      </c>
      <c r="AO27" s="16">
        <f t="shared" si="10"/>
        <v>-50.5</v>
      </c>
      <c r="AP27" s="28">
        <f t="shared" si="6"/>
        <v>-4.6220025626944904E-2</v>
      </c>
    </row>
    <row r="28" spans="1:43" x14ac:dyDescent="0.2">
      <c r="A28" s="5" t="s">
        <v>24</v>
      </c>
      <c r="B28" s="31">
        <f t="shared" si="14"/>
        <v>353.5</v>
      </c>
      <c r="C28" s="16">
        <v>12.2</v>
      </c>
      <c r="D28" s="16">
        <v>20.5</v>
      </c>
      <c r="E28" s="16">
        <v>44</v>
      </c>
      <c r="F28" s="16">
        <v>46.9</v>
      </c>
      <c r="G28" s="16">
        <v>53</v>
      </c>
      <c r="H28" s="16">
        <v>45.8</v>
      </c>
      <c r="I28" s="16">
        <v>18.100000000000001</v>
      </c>
      <c r="J28" s="16">
        <v>8.6</v>
      </c>
      <c r="K28" s="16">
        <v>10.5</v>
      </c>
      <c r="L28" s="16">
        <v>20.5</v>
      </c>
      <c r="M28" s="16">
        <v>28.6</v>
      </c>
      <c r="N28" s="16">
        <v>44.8</v>
      </c>
      <c r="O28" s="31">
        <f t="shared" si="15"/>
        <v>241.4</v>
      </c>
      <c r="P28" s="16">
        <v>7.4</v>
      </c>
      <c r="Q28" s="16">
        <v>9.9</v>
      </c>
      <c r="R28" s="16">
        <v>20.5</v>
      </c>
      <c r="S28" s="16">
        <v>8.9</v>
      </c>
      <c r="T28" s="16">
        <v>26.4</v>
      </c>
      <c r="U28" s="16">
        <v>40.9</v>
      </c>
      <c r="V28" s="16">
        <v>28.1</v>
      </c>
      <c r="W28" s="16">
        <v>3.6</v>
      </c>
      <c r="X28" s="16">
        <v>8.1</v>
      </c>
      <c r="Y28" s="16">
        <v>19.899999999999999</v>
      </c>
      <c r="Z28" s="16">
        <v>31.8</v>
      </c>
      <c r="AA28" s="16">
        <v>35.9</v>
      </c>
      <c r="AB28" s="31">
        <f t="shared" si="16"/>
        <v>319.70000000000005</v>
      </c>
      <c r="AC28" s="16">
        <v>18.600000000000001</v>
      </c>
      <c r="AD28" s="16">
        <v>29.7</v>
      </c>
      <c r="AE28" s="16">
        <v>27.199999999999996</v>
      </c>
      <c r="AF28" s="16">
        <v>30.799999999999997</v>
      </c>
      <c r="AG28" s="16">
        <v>33.699999999999996</v>
      </c>
      <c r="AH28" s="16">
        <v>22.900000000000009</v>
      </c>
      <c r="AI28" s="16">
        <v>14.399999999999999</v>
      </c>
      <c r="AJ28" s="16">
        <v>9.7999999999999972</v>
      </c>
      <c r="AK28" s="16">
        <f>[18]объемы!$AO$49</f>
        <v>12.499999999999996</v>
      </c>
      <c r="AL28" s="16">
        <v>32.800000000000004</v>
      </c>
      <c r="AM28" s="16">
        <v>44.099999999999994</v>
      </c>
      <c r="AN28" s="16">
        <f>[19]объемы!$AR$49</f>
        <v>43.200000000000024</v>
      </c>
      <c r="AO28" s="16">
        <f t="shared" si="10"/>
        <v>78.30000000000004</v>
      </c>
      <c r="AP28" s="28">
        <f t="shared" si="6"/>
        <v>0.32435791217895626</v>
      </c>
    </row>
    <row r="29" spans="1:43" x14ac:dyDescent="0.2">
      <c r="A29" s="5" t="s">
        <v>25</v>
      </c>
      <c r="B29" s="31">
        <f t="shared" si="14"/>
        <v>113.5</v>
      </c>
      <c r="C29" s="16">
        <v>4.5</v>
      </c>
      <c r="D29" s="16">
        <v>2.2999999999999998</v>
      </c>
      <c r="E29" s="16">
        <v>4.5999999999999996</v>
      </c>
      <c r="F29" s="16">
        <v>4.0999999999999996</v>
      </c>
      <c r="G29" s="16">
        <v>8.1999999999999993</v>
      </c>
      <c r="H29" s="16">
        <v>7.6</v>
      </c>
      <c r="I29" s="16">
        <v>7.5</v>
      </c>
      <c r="J29" s="16">
        <v>6.5</v>
      </c>
      <c r="K29" s="16">
        <v>15.7</v>
      </c>
      <c r="L29" s="16">
        <v>12.7</v>
      </c>
      <c r="M29" s="16">
        <v>24.4</v>
      </c>
      <c r="N29" s="16">
        <v>15.4</v>
      </c>
      <c r="O29" s="31">
        <f t="shared" si="15"/>
        <v>150.29999999999998</v>
      </c>
      <c r="P29" s="16">
        <v>9.9</v>
      </c>
      <c r="Q29" s="16">
        <v>8.5</v>
      </c>
      <c r="R29" s="16">
        <v>16.2</v>
      </c>
      <c r="S29" s="16">
        <v>7.9</v>
      </c>
      <c r="T29" s="16">
        <v>13.6</v>
      </c>
      <c r="U29" s="16">
        <v>8.6999999999999993</v>
      </c>
      <c r="V29" s="16">
        <v>8.3000000000000007</v>
      </c>
      <c r="W29" s="16">
        <v>10.4</v>
      </c>
      <c r="X29" s="16">
        <v>14.8</v>
      </c>
      <c r="Y29" s="16">
        <v>22.3</v>
      </c>
      <c r="Z29" s="16">
        <v>16.600000000000001</v>
      </c>
      <c r="AA29" s="16">
        <v>13.1</v>
      </c>
      <c r="AB29" s="31">
        <f t="shared" si="16"/>
        <v>197.9</v>
      </c>
      <c r="AC29" s="16">
        <v>12.2</v>
      </c>
      <c r="AD29" s="16">
        <v>10.4</v>
      </c>
      <c r="AE29" s="16">
        <v>15.399999999999999</v>
      </c>
      <c r="AF29" s="16">
        <v>33.199999999999996</v>
      </c>
      <c r="AG29" s="16">
        <v>24.1</v>
      </c>
      <c r="AH29" s="16">
        <v>25.6</v>
      </c>
      <c r="AI29" s="16">
        <v>13.9</v>
      </c>
      <c r="AJ29" s="16">
        <v>9.899999999999995</v>
      </c>
      <c r="AK29" s="16">
        <f>[18]объемы!$AO$67+[18]объемы!$AO$69+[18]объемы!$AO$74</f>
        <v>7.3000000000000025</v>
      </c>
      <c r="AL29" s="16">
        <v>8.4999999999999982</v>
      </c>
      <c r="AM29" s="16">
        <v>20</v>
      </c>
      <c r="AN29" s="16">
        <f>[19]объемы!$AR$74+[19]объемы!$AR$69+[19]объемы!$AR$67</f>
        <v>17.400000000000002</v>
      </c>
      <c r="AO29" s="16">
        <f t="shared" si="10"/>
        <v>47.600000000000023</v>
      </c>
      <c r="AP29" s="28">
        <f t="shared" si="6"/>
        <v>0.31669993346640074</v>
      </c>
    </row>
    <row r="30" spans="1:43" x14ac:dyDescent="0.2">
      <c r="A30" s="4" t="s">
        <v>26</v>
      </c>
      <c r="B30" s="14">
        <f>B31</f>
        <v>4929.4000000000005</v>
      </c>
      <c r="C30" s="14">
        <f t="shared" ref="C30:N30" si="26">C31</f>
        <v>403.59999999999997</v>
      </c>
      <c r="D30" s="14">
        <f t="shared" si="26"/>
        <v>359.29999999999995</v>
      </c>
      <c r="E30" s="14">
        <f t="shared" si="26"/>
        <v>480.90000000000003</v>
      </c>
      <c r="F30" s="14">
        <f t="shared" si="26"/>
        <v>430.9</v>
      </c>
      <c r="G30" s="14">
        <f t="shared" si="26"/>
        <v>489.3</v>
      </c>
      <c r="H30" s="14">
        <f t="shared" si="26"/>
        <v>403.1</v>
      </c>
      <c r="I30" s="14">
        <f t="shared" si="26"/>
        <v>406.70000000000005</v>
      </c>
      <c r="J30" s="14">
        <f t="shared" si="26"/>
        <v>340</v>
      </c>
      <c r="K30" s="14">
        <f t="shared" si="26"/>
        <v>366.5</v>
      </c>
      <c r="L30" s="14">
        <f t="shared" si="26"/>
        <v>353.9</v>
      </c>
      <c r="M30" s="14">
        <f t="shared" si="26"/>
        <v>414.8</v>
      </c>
      <c r="N30" s="14">
        <f t="shared" si="26"/>
        <v>480.4</v>
      </c>
      <c r="O30" s="14">
        <f>O31</f>
        <v>5087.2</v>
      </c>
      <c r="P30" s="14">
        <f t="shared" ref="P30:AA30" si="27">P31</f>
        <v>348.4</v>
      </c>
      <c r="Q30" s="14">
        <f t="shared" si="27"/>
        <v>407.5</v>
      </c>
      <c r="R30" s="14">
        <f t="shared" si="27"/>
        <v>471.5</v>
      </c>
      <c r="S30" s="14">
        <f t="shared" si="27"/>
        <v>489.9</v>
      </c>
      <c r="T30" s="14">
        <f t="shared" si="27"/>
        <v>443.4</v>
      </c>
      <c r="U30" s="14">
        <f t="shared" si="27"/>
        <v>462.70000000000005</v>
      </c>
      <c r="V30" s="14">
        <f t="shared" si="27"/>
        <v>405</v>
      </c>
      <c r="W30" s="14">
        <f t="shared" si="27"/>
        <v>393.4</v>
      </c>
      <c r="X30" s="14">
        <f t="shared" si="27"/>
        <v>393.5</v>
      </c>
      <c r="Y30" s="14">
        <f>Y31</f>
        <v>382.4</v>
      </c>
      <c r="Z30" s="14">
        <f t="shared" si="27"/>
        <v>448.70000000000005</v>
      </c>
      <c r="AA30" s="14">
        <f t="shared" si="27"/>
        <v>440.8</v>
      </c>
      <c r="AB30" s="14">
        <f>AB31</f>
        <v>4822.8999999999996</v>
      </c>
      <c r="AC30" s="14">
        <f t="shared" ref="AC30:AN30" si="28">AC31</f>
        <v>394.5</v>
      </c>
      <c r="AD30" s="14">
        <f t="shared" si="28"/>
        <v>392.6</v>
      </c>
      <c r="AE30" s="14">
        <f t="shared" si="28"/>
        <v>446.40000000000003</v>
      </c>
      <c r="AF30" s="14">
        <f t="shared" si="28"/>
        <v>424.19999999999993</v>
      </c>
      <c r="AG30" s="14">
        <f t="shared" si="28"/>
        <v>434.5</v>
      </c>
      <c r="AH30" s="14">
        <f t="shared" si="28"/>
        <v>409.60000000000014</v>
      </c>
      <c r="AI30" s="14">
        <f t="shared" si="28"/>
        <v>369.89999999999981</v>
      </c>
      <c r="AJ30" s="14">
        <f t="shared" si="28"/>
        <v>368.79999999999995</v>
      </c>
      <c r="AK30" s="14">
        <f t="shared" si="28"/>
        <v>351.00000000000011</v>
      </c>
      <c r="AL30" s="14">
        <f>AL31</f>
        <v>413.79999999999984</v>
      </c>
      <c r="AM30" s="14">
        <f t="shared" si="28"/>
        <v>382.20000000000005</v>
      </c>
      <c r="AN30" s="14">
        <f t="shared" si="28"/>
        <v>435.4</v>
      </c>
      <c r="AO30" s="14">
        <f t="shared" si="10"/>
        <v>-264.30000000000018</v>
      </c>
      <c r="AP30" s="27">
        <f t="shared" si="6"/>
        <v>-5.1953923572888853E-2</v>
      </c>
    </row>
    <row r="31" spans="1:43" x14ac:dyDescent="0.2">
      <c r="A31" s="5" t="s">
        <v>26</v>
      </c>
      <c r="B31" s="16">
        <f>SUM(B32:B33)</f>
        <v>4929.4000000000005</v>
      </c>
      <c r="C31" s="16">
        <f>SUM(C32:C33)</f>
        <v>403.59999999999997</v>
      </c>
      <c r="D31" s="16">
        <f t="shared" ref="D31:M31" si="29">SUM(D32:D33)</f>
        <v>359.29999999999995</v>
      </c>
      <c r="E31" s="16">
        <f t="shared" si="29"/>
        <v>480.90000000000003</v>
      </c>
      <c r="F31" s="16">
        <f t="shared" si="29"/>
        <v>430.9</v>
      </c>
      <c r="G31" s="16">
        <f t="shared" si="29"/>
        <v>489.3</v>
      </c>
      <c r="H31" s="16">
        <f t="shared" si="29"/>
        <v>403.1</v>
      </c>
      <c r="I31" s="16">
        <f t="shared" si="29"/>
        <v>406.70000000000005</v>
      </c>
      <c r="J31" s="16">
        <f t="shared" si="29"/>
        <v>340</v>
      </c>
      <c r="K31" s="16">
        <f t="shared" si="29"/>
        <v>366.5</v>
      </c>
      <c r="L31" s="16">
        <f t="shared" si="29"/>
        <v>353.9</v>
      </c>
      <c r="M31" s="16">
        <f t="shared" si="29"/>
        <v>414.8</v>
      </c>
      <c r="N31" s="16">
        <f>SUM(N32:N33)</f>
        <v>480.4</v>
      </c>
      <c r="O31" s="16">
        <f>SUM(O32:O33)</f>
        <v>5087.2</v>
      </c>
      <c r="P31" s="16">
        <f>SUM(P32:P33)</f>
        <v>348.4</v>
      </c>
      <c r="Q31" s="16">
        <f>SUM(Q32:Q33)</f>
        <v>407.5</v>
      </c>
      <c r="R31" s="16">
        <f t="shared" ref="R31:Z31" si="30">SUM(R32:R33)</f>
        <v>471.5</v>
      </c>
      <c r="S31" s="16">
        <f t="shared" si="30"/>
        <v>489.9</v>
      </c>
      <c r="T31" s="16">
        <f t="shared" si="30"/>
        <v>443.4</v>
      </c>
      <c r="U31" s="16">
        <f t="shared" si="30"/>
        <v>462.70000000000005</v>
      </c>
      <c r="V31" s="16">
        <f t="shared" si="30"/>
        <v>405</v>
      </c>
      <c r="W31" s="16">
        <f t="shared" si="30"/>
        <v>393.4</v>
      </c>
      <c r="X31" s="16">
        <f t="shared" si="30"/>
        <v>393.5</v>
      </c>
      <c r="Y31" s="16">
        <f t="shared" si="30"/>
        <v>382.4</v>
      </c>
      <c r="Z31" s="16">
        <f t="shared" si="30"/>
        <v>448.70000000000005</v>
      </c>
      <c r="AA31" s="16">
        <f>SUM(AA32:AA33)</f>
        <v>440.8</v>
      </c>
      <c r="AB31" s="16">
        <f>SUM(AB32:AB33)</f>
        <v>4822.8999999999996</v>
      </c>
      <c r="AC31" s="16">
        <f>SUM(AC32:AC33)</f>
        <v>394.5</v>
      </c>
      <c r="AD31" s="16">
        <f>SUM(AD32:AD33)</f>
        <v>392.6</v>
      </c>
      <c r="AE31" s="16">
        <f t="shared" ref="AE31:AM31" si="31">SUM(AE32:AE33)</f>
        <v>446.40000000000003</v>
      </c>
      <c r="AF31" s="16">
        <f>SUM(AF32:AF33)</f>
        <v>424.19999999999993</v>
      </c>
      <c r="AG31" s="16">
        <f t="shared" si="31"/>
        <v>434.5</v>
      </c>
      <c r="AH31" s="16">
        <f t="shared" si="31"/>
        <v>409.60000000000014</v>
      </c>
      <c r="AI31" s="16">
        <f t="shared" si="31"/>
        <v>369.89999999999981</v>
      </c>
      <c r="AJ31" s="16">
        <f t="shared" si="31"/>
        <v>368.79999999999995</v>
      </c>
      <c r="AK31" s="16">
        <f t="shared" si="31"/>
        <v>351.00000000000011</v>
      </c>
      <c r="AL31" s="16">
        <f t="shared" si="31"/>
        <v>413.79999999999984</v>
      </c>
      <c r="AM31" s="16">
        <f t="shared" si="31"/>
        <v>382.20000000000005</v>
      </c>
      <c r="AN31" s="16">
        <f>SUM(AN32:AN33)</f>
        <v>435.4</v>
      </c>
      <c r="AO31" s="16">
        <f t="shared" si="10"/>
        <v>-264.30000000000018</v>
      </c>
      <c r="AP31" s="28">
        <f t="shared" si="6"/>
        <v>-5.1953923572888853E-2</v>
      </c>
    </row>
    <row r="32" spans="1:43" x14ac:dyDescent="0.2">
      <c r="A32" s="6" t="s">
        <v>27</v>
      </c>
      <c r="B32" s="15">
        <f t="shared" ref="B32:B36" si="32">SUM(C32:N32)</f>
        <v>4094.7000000000003</v>
      </c>
      <c r="C32" s="15">
        <v>340.7</v>
      </c>
      <c r="D32" s="15">
        <v>289.7</v>
      </c>
      <c r="E32" s="15">
        <v>407.6</v>
      </c>
      <c r="F32" s="15">
        <v>368</v>
      </c>
      <c r="G32" s="15">
        <v>406.6</v>
      </c>
      <c r="H32" s="15">
        <v>338</v>
      </c>
      <c r="I32" s="15">
        <v>331.6</v>
      </c>
      <c r="J32" s="15">
        <v>272.2</v>
      </c>
      <c r="K32" s="15">
        <v>287.8</v>
      </c>
      <c r="L32" s="15">
        <v>285.8</v>
      </c>
      <c r="M32" s="15">
        <v>359.8</v>
      </c>
      <c r="N32" s="15">
        <v>406.9</v>
      </c>
      <c r="O32" s="15">
        <f t="shared" ref="O32:O36" si="33">SUM(P32:AA32)</f>
        <v>4089.9999999999995</v>
      </c>
      <c r="P32" s="15">
        <v>288.5</v>
      </c>
      <c r="Q32" s="15">
        <v>334.1</v>
      </c>
      <c r="R32" s="15">
        <v>388.7</v>
      </c>
      <c r="S32" s="15">
        <v>395.5</v>
      </c>
      <c r="T32" s="15">
        <v>359</v>
      </c>
      <c r="U32" s="15">
        <v>364.3</v>
      </c>
      <c r="V32" s="15">
        <v>315.5</v>
      </c>
      <c r="W32" s="15">
        <v>306.2</v>
      </c>
      <c r="X32" s="15">
        <v>313.39999999999998</v>
      </c>
      <c r="Y32" s="15">
        <v>295.7</v>
      </c>
      <c r="Z32" s="15">
        <v>372.6</v>
      </c>
      <c r="AA32" s="15">
        <v>356.5</v>
      </c>
      <c r="AB32" s="15">
        <f t="shared" ref="AB32:AB36" si="34">SUM(AC32:AN32)</f>
        <v>3907.3999999999996</v>
      </c>
      <c r="AC32" s="15">
        <v>327.10000000000002</v>
      </c>
      <c r="AD32" s="15">
        <v>328.8</v>
      </c>
      <c r="AE32" s="15">
        <v>377.1</v>
      </c>
      <c r="AF32" s="15">
        <v>342.79999999999995</v>
      </c>
      <c r="AG32" s="15">
        <v>352.59999999999997</v>
      </c>
      <c r="AH32" s="15">
        <v>333.70000000000016</v>
      </c>
      <c r="AI32" s="15">
        <v>284.39999999999975</v>
      </c>
      <c r="AJ32" s="15">
        <v>289.60000000000002</v>
      </c>
      <c r="AK32" s="15">
        <f>[18]объемы!$AO$30+[18]объемы!$AO$31</f>
        <v>276.50000000000011</v>
      </c>
      <c r="AL32" s="15">
        <v>329.29999999999984</v>
      </c>
      <c r="AM32" s="15">
        <v>313.20000000000005</v>
      </c>
      <c r="AN32" s="15">
        <f>[19]объемы!$AR$30+[19]объемы!$AR$31</f>
        <v>352.29999999999995</v>
      </c>
      <c r="AO32" s="16">
        <f t="shared" si="10"/>
        <v>-182.59999999999991</v>
      </c>
      <c r="AP32" s="28">
        <f t="shared" si="6"/>
        <v>-4.464547677261612E-2</v>
      </c>
    </row>
    <row r="33" spans="1:42" x14ac:dyDescent="0.2">
      <c r="A33" s="6" t="s">
        <v>28</v>
      </c>
      <c r="B33" s="15">
        <f t="shared" si="32"/>
        <v>834.7</v>
      </c>
      <c r="C33" s="15">
        <v>62.9</v>
      </c>
      <c r="D33" s="15">
        <v>69.599999999999994</v>
      </c>
      <c r="E33" s="15">
        <v>73.3</v>
      </c>
      <c r="F33" s="15">
        <v>62.9</v>
      </c>
      <c r="G33" s="15">
        <v>82.7</v>
      </c>
      <c r="H33" s="15">
        <v>65.099999999999994</v>
      </c>
      <c r="I33" s="15">
        <v>75.099999999999994</v>
      </c>
      <c r="J33" s="15">
        <v>67.8</v>
      </c>
      <c r="K33" s="15">
        <v>78.7</v>
      </c>
      <c r="L33" s="15">
        <v>68.099999999999994</v>
      </c>
      <c r="M33" s="15">
        <v>55</v>
      </c>
      <c r="N33" s="15">
        <v>73.5</v>
      </c>
      <c r="O33" s="15">
        <f t="shared" si="33"/>
        <v>997.2</v>
      </c>
      <c r="P33" s="15">
        <v>59.9</v>
      </c>
      <c r="Q33" s="15">
        <v>73.400000000000006</v>
      </c>
      <c r="R33" s="15">
        <v>82.8</v>
      </c>
      <c r="S33" s="15">
        <v>94.4</v>
      </c>
      <c r="T33" s="15">
        <v>84.4</v>
      </c>
      <c r="U33" s="15">
        <v>98.4</v>
      </c>
      <c r="V33" s="15">
        <v>89.5</v>
      </c>
      <c r="W33" s="15">
        <v>87.2</v>
      </c>
      <c r="X33" s="15">
        <v>80.099999999999994</v>
      </c>
      <c r="Y33" s="15">
        <v>86.7</v>
      </c>
      <c r="Z33" s="15">
        <v>76.099999999999994</v>
      </c>
      <c r="AA33" s="15">
        <v>84.3</v>
      </c>
      <c r="AB33" s="15">
        <f t="shared" si="34"/>
        <v>915.5</v>
      </c>
      <c r="AC33" s="15">
        <v>67.400000000000006</v>
      </c>
      <c r="AD33" s="15">
        <v>63.8</v>
      </c>
      <c r="AE33" s="15">
        <v>69.300000000000011</v>
      </c>
      <c r="AF33" s="15">
        <v>81.399999999999977</v>
      </c>
      <c r="AG33" s="15">
        <v>81.900000000000034</v>
      </c>
      <c r="AH33" s="15">
        <v>75.899999999999977</v>
      </c>
      <c r="AI33" s="15">
        <v>85.500000000000057</v>
      </c>
      <c r="AJ33" s="15">
        <v>79.199999999999932</v>
      </c>
      <c r="AK33" s="15">
        <f>[18]объемы!$AO$32</f>
        <v>74.5</v>
      </c>
      <c r="AL33" s="15">
        <v>84.5</v>
      </c>
      <c r="AM33" s="15">
        <v>69</v>
      </c>
      <c r="AN33" s="15">
        <f>[19]объемы!$AR$32</f>
        <v>83.100000000000023</v>
      </c>
      <c r="AO33" s="16">
        <f t="shared" si="10"/>
        <v>-81.700000000000045</v>
      </c>
      <c r="AP33" s="28">
        <f t="shared" si="6"/>
        <v>-8.1929402326514286E-2</v>
      </c>
    </row>
    <row r="34" spans="1:42" x14ac:dyDescent="0.2">
      <c r="A34" s="10" t="s">
        <v>29</v>
      </c>
      <c r="B34" s="16">
        <f>SUM(B35:B36)</f>
        <v>597.4</v>
      </c>
      <c r="C34" s="16">
        <f>SUM(C35:C36)</f>
        <v>48.8</v>
      </c>
      <c r="D34" s="16">
        <f t="shared" ref="D34:N34" si="35">SUM(D35:D36)</f>
        <v>43.8</v>
      </c>
      <c r="E34" s="16">
        <f t="shared" si="35"/>
        <v>60.4</v>
      </c>
      <c r="F34" s="16">
        <f t="shared" si="35"/>
        <v>54.900000000000006</v>
      </c>
      <c r="G34" s="16">
        <f t="shared" si="35"/>
        <v>59</v>
      </c>
      <c r="H34" s="16">
        <f t="shared" si="35"/>
        <v>47</v>
      </c>
      <c r="I34" s="16">
        <f t="shared" si="35"/>
        <v>50.800000000000004</v>
      </c>
      <c r="J34" s="16">
        <f t="shared" si="35"/>
        <v>40.5</v>
      </c>
      <c r="K34" s="16">
        <f t="shared" si="35"/>
        <v>42.4</v>
      </c>
      <c r="L34" s="16">
        <f t="shared" si="35"/>
        <v>42.5</v>
      </c>
      <c r="M34" s="16">
        <f t="shared" si="35"/>
        <v>49.2</v>
      </c>
      <c r="N34" s="16">
        <f t="shared" si="35"/>
        <v>58.099999999999994</v>
      </c>
      <c r="O34" s="16">
        <f>SUM(O35:O36)</f>
        <v>623.70000000000005</v>
      </c>
      <c r="P34" s="16">
        <f>SUM(P35:P36)</f>
        <v>41.7</v>
      </c>
      <c r="Q34" s="16">
        <f>SUM(Q35:Q36)</f>
        <v>47.3</v>
      </c>
      <c r="R34" s="16">
        <f t="shared" ref="R34:AA34" si="36">SUM(R35:R36)</f>
        <v>60.2</v>
      </c>
      <c r="S34" s="16">
        <f t="shared" si="36"/>
        <v>59.7</v>
      </c>
      <c r="T34" s="16">
        <f t="shared" si="36"/>
        <v>53.1</v>
      </c>
      <c r="U34" s="16">
        <f t="shared" si="36"/>
        <v>57.3</v>
      </c>
      <c r="V34" s="16">
        <f t="shared" si="36"/>
        <v>50.099999999999994</v>
      </c>
      <c r="W34" s="16">
        <f t="shared" si="36"/>
        <v>49.5</v>
      </c>
      <c r="X34" s="16">
        <f t="shared" si="36"/>
        <v>46.5</v>
      </c>
      <c r="Y34" s="16">
        <f t="shared" si="36"/>
        <v>51.400000000000006</v>
      </c>
      <c r="Z34" s="16">
        <f t="shared" si="36"/>
        <v>50.7</v>
      </c>
      <c r="AA34" s="16">
        <f t="shared" si="36"/>
        <v>56.2</v>
      </c>
      <c r="AB34" s="16">
        <f>SUM(AB35:AB36)</f>
        <v>610.5</v>
      </c>
      <c r="AC34" s="16">
        <f>SUM(AC35:AC36)</f>
        <v>48.2</v>
      </c>
      <c r="AD34" s="16">
        <f>SUM(AD35:AD36)</f>
        <v>52.2</v>
      </c>
      <c r="AE34" s="16">
        <f t="shared" ref="AE34:AN34" si="37">SUM(AE35:AE36)</f>
        <v>58.7</v>
      </c>
      <c r="AF34" s="16">
        <f>SUM(AF35:AF36)</f>
        <v>55.499999999999993</v>
      </c>
      <c r="AG34" s="16">
        <f t="shared" si="37"/>
        <v>54.800000000000011</v>
      </c>
      <c r="AH34" s="16">
        <f t="shared" si="37"/>
        <v>51.899999999999991</v>
      </c>
      <c r="AI34" s="16">
        <f t="shared" si="37"/>
        <v>47.2</v>
      </c>
      <c r="AJ34" s="16">
        <f t="shared" si="37"/>
        <v>46.899999999999991</v>
      </c>
      <c r="AK34" s="16">
        <f t="shared" si="37"/>
        <v>43.200000000000017</v>
      </c>
      <c r="AL34" s="16">
        <f t="shared" si="37"/>
        <v>49.299999999999983</v>
      </c>
      <c r="AM34" s="16">
        <f t="shared" si="37"/>
        <v>47.400000000000034</v>
      </c>
      <c r="AN34" s="16">
        <f t="shared" si="37"/>
        <v>55.199999999999974</v>
      </c>
      <c r="AO34" s="16">
        <f t="shared" si="10"/>
        <v>-13.200000000000045</v>
      </c>
      <c r="AP34" s="28">
        <f t="shared" si="6"/>
        <v>-2.1164021164021236E-2</v>
      </c>
    </row>
    <row r="35" spans="1:42" x14ac:dyDescent="0.2">
      <c r="A35" s="6" t="s">
        <v>30</v>
      </c>
      <c r="B35" s="15">
        <f t="shared" si="32"/>
        <v>435.8</v>
      </c>
      <c r="C35" s="15">
        <v>35.1</v>
      </c>
      <c r="D35" s="15">
        <v>27.9</v>
      </c>
      <c r="E35" s="15">
        <v>43.8</v>
      </c>
      <c r="F35" s="15">
        <v>40.700000000000003</v>
      </c>
      <c r="G35" s="15">
        <v>41.5</v>
      </c>
      <c r="H35" s="15">
        <v>37.9</v>
      </c>
      <c r="I35" s="15">
        <v>36.700000000000003</v>
      </c>
      <c r="J35" s="15">
        <v>29.2</v>
      </c>
      <c r="K35" s="15">
        <v>30</v>
      </c>
      <c r="L35" s="15">
        <v>29.6</v>
      </c>
      <c r="M35" s="15">
        <v>38.5</v>
      </c>
      <c r="N35" s="15">
        <v>44.9</v>
      </c>
      <c r="O35" s="15">
        <f t="shared" si="33"/>
        <v>438.6</v>
      </c>
      <c r="P35" s="15">
        <v>30.3</v>
      </c>
      <c r="Q35" s="15">
        <v>34.799999999999997</v>
      </c>
      <c r="R35" s="15">
        <v>44</v>
      </c>
      <c r="S35" s="15">
        <v>43</v>
      </c>
      <c r="T35" s="15">
        <v>38</v>
      </c>
      <c r="U35" s="15">
        <v>39.1</v>
      </c>
      <c r="V35" s="15">
        <v>33.299999999999997</v>
      </c>
      <c r="W35" s="15">
        <v>33.200000000000003</v>
      </c>
      <c r="X35" s="15">
        <v>31.2</v>
      </c>
      <c r="Y35" s="15">
        <v>35.1</v>
      </c>
      <c r="Z35" s="15">
        <v>36.6</v>
      </c>
      <c r="AA35" s="15">
        <v>40</v>
      </c>
      <c r="AB35" s="15">
        <f t="shared" si="34"/>
        <v>443.80000000000007</v>
      </c>
      <c r="AC35" s="16">
        <v>35</v>
      </c>
      <c r="AD35" s="15">
        <v>40.700000000000003</v>
      </c>
      <c r="AE35" s="15">
        <v>45.000000000000007</v>
      </c>
      <c r="AF35" s="16">
        <v>41.199999999999989</v>
      </c>
      <c r="AG35" s="15">
        <v>39.700000000000017</v>
      </c>
      <c r="AH35" s="15">
        <v>39.399999999999991</v>
      </c>
      <c r="AI35" s="15">
        <v>31.5</v>
      </c>
      <c r="AJ35" s="15">
        <v>31.799999999999997</v>
      </c>
      <c r="AK35" s="15">
        <f>[18]объемы!$AO$79+[18]объемы!$AO$80</f>
        <v>30.800000000000011</v>
      </c>
      <c r="AL35" s="15">
        <v>34.599999999999994</v>
      </c>
      <c r="AM35" s="15">
        <v>34.300000000000011</v>
      </c>
      <c r="AN35" s="15">
        <f>[19]объемы!$AR$79+[19]объемы!$AR$80</f>
        <v>39.799999999999997</v>
      </c>
      <c r="AO35" s="16">
        <f t="shared" si="10"/>
        <v>5.2000000000000455</v>
      </c>
      <c r="AP35" s="28">
        <f t="shared" si="6"/>
        <v>1.1855905152758882E-2</v>
      </c>
    </row>
    <row r="36" spans="1:42" x14ac:dyDescent="0.2">
      <c r="A36" s="6" t="s">
        <v>31</v>
      </c>
      <c r="B36" s="15">
        <f t="shared" si="32"/>
        <v>161.59999999999997</v>
      </c>
      <c r="C36" s="15">
        <v>13.7</v>
      </c>
      <c r="D36" s="15">
        <v>15.9</v>
      </c>
      <c r="E36" s="15">
        <v>16.600000000000001</v>
      </c>
      <c r="F36" s="15">
        <v>14.2</v>
      </c>
      <c r="G36" s="15">
        <v>17.5</v>
      </c>
      <c r="H36" s="15">
        <v>9.1</v>
      </c>
      <c r="I36" s="15">
        <v>14.1</v>
      </c>
      <c r="J36" s="15">
        <v>11.3</v>
      </c>
      <c r="K36" s="15">
        <v>12.4</v>
      </c>
      <c r="L36" s="15">
        <v>12.9</v>
      </c>
      <c r="M36" s="15">
        <v>10.7</v>
      </c>
      <c r="N36" s="15">
        <v>13.2</v>
      </c>
      <c r="O36" s="15">
        <f t="shared" si="33"/>
        <v>185.1</v>
      </c>
      <c r="P36" s="15">
        <v>11.4</v>
      </c>
      <c r="Q36" s="15">
        <v>12.499999999999998</v>
      </c>
      <c r="R36" s="15">
        <v>16.2</v>
      </c>
      <c r="S36" s="15">
        <v>16.7</v>
      </c>
      <c r="T36" s="15">
        <v>15.1</v>
      </c>
      <c r="U36" s="15">
        <v>18.2</v>
      </c>
      <c r="V36" s="15">
        <v>16.8</v>
      </c>
      <c r="W36" s="15">
        <v>16.3</v>
      </c>
      <c r="X36" s="15">
        <v>15.3</v>
      </c>
      <c r="Y36" s="15">
        <v>16.3</v>
      </c>
      <c r="Z36" s="15">
        <v>14.1</v>
      </c>
      <c r="AA36" s="15">
        <v>16.2</v>
      </c>
      <c r="AB36" s="15">
        <f t="shared" si="34"/>
        <v>166.7</v>
      </c>
      <c r="AC36" s="15">
        <v>13.2</v>
      </c>
      <c r="AD36" s="15">
        <v>11.5</v>
      </c>
      <c r="AE36" s="15">
        <v>13.7</v>
      </c>
      <c r="AF36" s="15">
        <v>14.300000000000004</v>
      </c>
      <c r="AG36" s="15">
        <v>15.099999999999994</v>
      </c>
      <c r="AH36" s="15">
        <v>12.5</v>
      </c>
      <c r="AI36" s="15">
        <v>15.700000000000003</v>
      </c>
      <c r="AJ36" s="15">
        <v>15.099999999999994</v>
      </c>
      <c r="AK36" s="15">
        <f>[18]объемы!$AO$81</f>
        <v>12.400000000000006</v>
      </c>
      <c r="AL36" s="15">
        <v>14.699999999999989</v>
      </c>
      <c r="AM36" s="15">
        <v>13.100000000000023</v>
      </c>
      <c r="AN36" s="15">
        <f>[19]объемы!$AR$81</f>
        <v>15.399999999999977</v>
      </c>
      <c r="AO36" s="16">
        <f t="shared" si="10"/>
        <v>-18.400000000000006</v>
      </c>
      <c r="AP36" s="28">
        <f t="shared" si="6"/>
        <v>-9.940572663425179E-2</v>
      </c>
    </row>
    <row r="37" spans="1:42" x14ac:dyDescent="0.2"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42" x14ac:dyDescent="0.2">
      <c r="A38" s="12" t="s">
        <v>32</v>
      </c>
      <c r="P38" s="33"/>
      <c r="Q38" s="33"/>
      <c r="R38" s="33"/>
      <c r="S38" s="33"/>
      <c r="T38" s="33"/>
      <c r="U38" s="33"/>
      <c r="V38" s="33"/>
      <c r="W38" s="17"/>
      <c r="X38" s="17"/>
      <c r="Y38" s="17"/>
      <c r="Z38" s="17"/>
      <c r="AA38" s="17"/>
    </row>
    <row r="40" spans="1:42" x14ac:dyDescent="0.2"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42" x14ac:dyDescent="0.2">
      <c r="P41" s="33"/>
      <c r="Q41" s="33"/>
      <c r="R41" s="33"/>
      <c r="S41" s="33"/>
      <c r="T41" s="33"/>
      <c r="U41" s="33"/>
      <c r="V41" s="33"/>
      <c r="W41" s="17"/>
      <c r="X41" s="17"/>
      <c r="Y41" s="17"/>
      <c r="Z41" s="17"/>
      <c r="AA41" s="17"/>
    </row>
    <row r="42" spans="1:42" x14ac:dyDescent="0.2"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G42" s="20"/>
      <c r="AH42" s="20"/>
      <c r="AI42" s="22"/>
    </row>
    <row r="43" spans="1:42" x14ac:dyDescent="0.2"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G43" s="21"/>
      <c r="AH43" s="21"/>
    </row>
    <row r="44" spans="1:42" x14ac:dyDescent="0.2">
      <c r="AG44" s="21"/>
      <c r="AH44" s="21"/>
    </row>
    <row r="45" spans="1:42" x14ac:dyDescent="0.2"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G45" s="21"/>
      <c r="AH45" s="21"/>
    </row>
    <row r="46" spans="1:42" x14ac:dyDescent="0.2"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G46" s="21"/>
      <c r="AH46" s="21"/>
    </row>
    <row r="47" spans="1:42" x14ac:dyDescent="0.2"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G47" s="21"/>
      <c r="AH47" s="21"/>
    </row>
    <row r="48" spans="1:42" x14ac:dyDescent="0.2"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G48" s="21"/>
      <c r="AH48" s="21"/>
    </row>
    <row r="49" spans="16:34" x14ac:dyDescent="0.2"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G49" s="21"/>
      <c r="AH49" s="21"/>
    </row>
    <row r="50" spans="16:34" x14ac:dyDescent="0.2"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G50" s="21"/>
      <c r="AH50" s="21"/>
    </row>
    <row r="51" spans="16:34" x14ac:dyDescent="0.2">
      <c r="AG51" s="18"/>
      <c r="AH51" s="18"/>
    </row>
    <row r="52" spans="16:34" x14ac:dyDescent="0.2"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G52" s="18"/>
      <c r="AH52" s="18"/>
    </row>
    <row r="53" spans="16:34" x14ac:dyDescent="0.2"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G53" s="19"/>
      <c r="AH53" s="19"/>
    </row>
    <row r="54" spans="16:34" x14ac:dyDescent="0.2"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6:34" x14ac:dyDescent="0.2"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6:34" x14ac:dyDescent="0.2"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6:34" x14ac:dyDescent="0.2"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6:34" x14ac:dyDescent="0.2"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6:34" x14ac:dyDescent="0.2"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6:34" x14ac:dyDescent="0.2"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6:34" x14ac:dyDescent="0.2"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3" spans="16:34" x14ac:dyDescent="0.2"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6:34" x14ac:dyDescent="0.2"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</sheetData>
  <mergeCells count="2">
    <mergeCell ref="A3:A4"/>
    <mergeCell ref="AO3:AP3"/>
  </mergeCells>
  <phoneticPr fontId="0" type="noConversion"/>
  <pageMargins left="0.39370078740157483" right="0.39370078740157483" top="0.59055118110236227" bottom="0.59055118110236227" header="0.51181102362204722" footer="0.51181102362204722"/>
  <pageSetup paperSize="9" scale="3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statistics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2013-07-09T14:55:38Z</cp:lastPrinted>
  <dcterms:created xsi:type="dcterms:W3CDTF">2011-12-13T08:30:24Z</dcterms:created>
  <dcterms:modified xsi:type="dcterms:W3CDTF">2014-01-17T16:01:27Z</dcterms:modified>
</cp:coreProperties>
</file>