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ertychny\AppData\Roaming\1C\1cv8\443ab76e-3b01-4a6b-a012-e55f56f146a3\71df0f2e-0986-48a1-919b-e4867a7ad215\App\L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Z30" i="1" l="1"/>
  <c r="AA30" i="1"/>
  <c r="N30" i="1"/>
  <c r="M30" i="1"/>
  <c r="L30" i="1"/>
  <c r="K30" i="1"/>
  <c r="J30" i="1"/>
  <c r="I30" i="1"/>
  <c r="H30" i="1"/>
  <c r="G30" i="1"/>
  <c r="F30" i="1"/>
  <c r="E30" i="1"/>
  <c r="D30" i="1"/>
  <c r="C30" i="1"/>
  <c r="P30" i="1"/>
  <c r="R30" i="1"/>
  <c r="V30" i="1"/>
  <c r="W30" i="1"/>
  <c r="Y30" i="1"/>
  <c r="X30" i="1" l="1"/>
  <c r="X27" i="1"/>
  <c r="X22" i="1"/>
  <c r="X15" i="1"/>
  <c r="X14" i="1"/>
  <c r="X13" i="1"/>
  <c r="X10" i="1"/>
  <c r="X7" i="1"/>
  <c r="X6" i="1" s="1"/>
  <c r="X5" i="1" s="1"/>
  <c r="U30" i="1" l="1"/>
  <c r="U27" i="1"/>
  <c r="U22" i="1"/>
  <c r="U15" i="1"/>
  <c r="U10" i="1"/>
  <c r="U7" i="1"/>
  <c r="U6" i="1" l="1"/>
  <c r="U5" i="1" s="1"/>
  <c r="T30" i="1"/>
  <c r="O20" i="1"/>
  <c r="S30" i="1" l="1"/>
  <c r="Q30" i="1" l="1"/>
  <c r="Q27" i="1"/>
  <c r="Q22" i="1"/>
  <c r="Q15" i="1"/>
  <c r="Q10" i="1"/>
  <c r="Q7" i="1"/>
  <c r="Q6" i="1" s="1"/>
  <c r="Q5" i="1" l="1"/>
  <c r="AA27" i="1"/>
  <c r="Z27" i="1"/>
  <c r="Y27" i="1"/>
  <c r="W27" i="1"/>
  <c r="V27" i="1"/>
  <c r="T27" i="1"/>
  <c r="S27" i="1"/>
  <c r="R27" i="1"/>
  <c r="P27" i="1"/>
  <c r="AA22" i="1"/>
  <c r="Z22" i="1"/>
  <c r="Y22" i="1"/>
  <c r="W22" i="1"/>
  <c r="V22" i="1"/>
  <c r="T22" i="1"/>
  <c r="S22" i="1"/>
  <c r="R22" i="1"/>
  <c r="P22" i="1"/>
  <c r="AA15" i="1"/>
  <c r="Z15" i="1"/>
  <c r="Y15" i="1"/>
  <c r="W15" i="1"/>
  <c r="V15" i="1"/>
  <c r="T15" i="1"/>
  <c r="S15" i="1"/>
  <c r="R15" i="1"/>
  <c r="P15" i="1"/>
  <c r="AA10" i="1"/>
  <c r="Z10" i="1"/>
  <c r="Y10" i="1"/>
  <c r="W10" i="1"/>
  <c r="V10" i="1"/>
  <c r="T10" i="1"/>
  <c r="S10" i="1"/>
  <c r="R10" i="1"/>
  <c r="P10" i="1"/>
  <c r="AA7" i="1"/>
  <c r="Z7" i="1"/>
  <c r="Y7" i="1"/>
  <c r="W7" i="1"/>
  <c r="V7" i="1"/>
  <c r="T7" i="1"/>
  <c r="S7" i="1"/>
  <c r="R7" i="1"/>
  <c r="P7" i="1"/>
  <c r="P6" i="1"/>
  <c r="N27" i="1"/>
  <c r="M27" i="1"/>
  <c r="L27" i="1"/>
  <c r="K27" i="1"/>
  <c r="J27" i="1"/>
  <c r="I27" i="1"/>
  <c r="H27" i="1"/>
  <c r="G27" i="1"/>
  <c r="F27" i="1"/>
  <c r="E27" i="1"/>
  <c r="D27" i="1"/>
  <c r="C27" i="1"/>
  <c r="N22" i="1"/>
  <c r="M22" i="1"/>
  <c r="L22" i="1"/>
  <c r="K22" i="1"/>
  <c r="J22" i="1"/>
  <c r="I22" i="1"/>
  <c r="H22" i="1"/>
  <c r="G22" i="1"/>
  <c r="F22" i="1"/>
  <c r="E22" i="1"/>
  <c r="D22" i="1"/>
  <c r="C22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K6" i="1" s="1"/>
  <c r="K5" i="1" s="1"/>
  <c r="J7" i="1"/>
  <c r="J6" i="1" s="1"/>
  <c r="J5" i="1" s="1"/>
  <c r="I7" i="1"/>
  <c r="I6" i="1" s="1"/>
  <c r="I5" i="1" s="1"/>
  <c r="H7" i="1"/>
  <c r="H6" i="1" s="1"/>
  <c r="H5" i="1" s="1"/>
  <c r="G7" i="1"/>
  <c r="G6" i="1" s="1"/>
  <c r="G5" i="1" s="1"/>
  <c r="F7" i="1"/>
  <c r="E7" i="1"/>
  <c r="E6" i="1" s="1"/>
  <c r="E5" i="1" s="1"/>
  <c r="D7" i="1"/>
  <c r="D6" i="1" s="1"/>
  <c r="D5" i="1" s="1"/>
  <c r="C7" i="1"/>
  <c r="C6" i="1" s="1"/>
  <c r="C5" i="1" s="1"/>
  <c r="N6" i="1"/>
  <c r="N5" i="1" s="1"/>
  <c r="M6" i="1"/>
  <c r="M5" i="1" s="1"/>
  <c r="L6" i="1"/>
  <c r="L5" i="1" s="1"/>
  <c r="F6" i="1"/>
  <c r="F5" i="1" s="1"/>
  <c r="AA6" i="1" l="1"/>
  <c r="AA5" i="1" s="1"/>
  <c r="T6" i="1"/>
  <c r="T5" i="1" s="1"/>
  <c r="Z6" i="1"/>
  <c r="Z5" i="1" s="1"/>
  <c r="W6" i="1"/>
  <c r="W5" i="1" s="1"/>
  <c r="Y6" i="1"/>
  <c r="Y5" i="1" s="1"/>
  <c r="R6" i="1"/>
  <c r="R5" i="1" s="1"/>
  <c r="V6" i="1"/>
  <c r="V5" i="1" s="1"/>
  <c r="S6" i="1"/>
  <c r="S5" i="1" s="1"/>
  <c r="P5" i="1"/>
  <c r="X1" i="1"/>
  <c r="V1" i="1" l="1"/>
  <c r="O7" i="1" l="1"/>
  <c r="AA1" i="1" l="1"/>
  <c r="W1" i="1"/>
  <c r="U1" i="1"/>
  <c r="Z1" i="1" l="1"/>
  <c r="Q1" i="1"/>
  <c r="P1" i="1" l="1"/>
  <c r="O32" i="1" l="1"/>
  <c r="O24" i="1"/>
  <c r="O21" i="1"/>
  <c r="O19" i="1"/>
  <c r="O17" i="1"/>
  <c r="O18" i="1"/>
  <c r="O29" i="1"/>
  <c r="O28" i="1"/>
  <c r="O14" i="1" l="1"/>
  <c r="O9" i="1"/>
  <c r="O8" i="1"/>
  <c r="O13" i="1"/>
  <c r="O23" i="1"/>
  <c r="O26" i="1"/>
  <c r="O12" i="1" l="1"/>
  <c r="O25" i="1"/>
  <c r="O31" i="1"/>
  <c r="O16" i="1"/>
  <c r="O10" i="1"/>
  <c r="O33" i="1" l="1"/>
  <c r="O6" i="1"/>
  <c r="O11" i="1" l="1"/>
  <c r="O27" i="1" l="1"/>
  <c r="O22" i="1" l="1"/>
  <c r="O30" i="1"/>
  <c r="O15" i="1"/>
  <c r="O5" i="1" l="1"/>
  <c r="Y1" i="1" l="1"/>
  <c r="B20" i="1" s="1"/>
  <c r="AB20" i="1" s="1"/>
  <c r="AC20" i="1" s="1"/>
  <c r="B33" i="1" l="1"/>
  <c r="AB33" i="1" s="1"/>
  <c r="AC33" i="1" s="1"/>
  <c r="B32" i="1"/>
  <c r="AB32" i="1" s="1"/>
  <c r="AC32" i="1" s="1"/>
  <c r="B25" i="1"/>
  <c r="AB25" i="1" s="1"/>
  <c r="AC25" i="1" s="1"/>
  <c r="B8" i="1"/>
  <c r="B26" i="1"/>
  <c r="AB26" i="1" s="1"/>
  <c r="AC26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3" i="1"/>
  <c r="B11" i="1"/>
  <c r="B24" i="1"/>
  <c r="AB24" i="1" s="1"/>
  <c r="AC24" i="1" s="1"/>
  <c r="B17" i="1"/>
  <c r="AB17" i="1" s="1"/>
  <c r="AC17" i="1" s="1"/>
  <c r="B29" i="1"/>
  <c r="AB29" i="1" s="1"/>
  <c r="AC29" i="1" s="1"/>
  <c r="B28" i="1"/>
  <c r="B9" i="1"/>
  <c r="AB9" i="1" s="1"/>
  <c r="AC9" i="1" s="1"/>
  <c r="B21" i="1"/>
  <c r="AB21" i="1" s="1"/>
  <c r="AC21" i="1" s="1"/>
  <c r="B14" i="1"/>
  <c r="AB14" i="1" s="1"/>
  <c r="AC14" i="1" s="1"/>
  <c r="B31" i="1"/>
  <c r="B30" i="1" l="1"/>
  <c r="AB30" i="1" s="1"/>
  <c r="AC30" i="1" s="1"/>
  <c r="AB31" i="1"/>
  <c r="AC31" i="1" s="1"/>
  <c r="AB28" i="1"/>
  <c r="AC28" i="1" s="1"/>
  <c r="B27" i="1"/>
  <c r="AB27" i="1" s="1"/>
  <c r="AC27" i="1" s="1"/>
  <c r="B10" i="1"/>
  <c r="AB10" i="1" s="1"/>
  <c r="AC10" i="1" s="1"/>
  <c r="AB11" i="1"/>
  <c r="AC11" i="1" s="1"/>
  <c r="B7" i="1"/>
  <c r="AB8" i="1"/>
  <c r="AC8" i="1" s="1"/>
  <c r="AB23" i="1"/>
  <c r="AC23" i="1" s="1"/>
  <c r="B22" i="1"/>
  <c r="AB22" i="1" s="1"/>
  <c r="AC22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<sst xmlns="http://schemas.openxmlformats.org/spreadsheetml/2006/main" count="58" uniqueCount="46">
  <si>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</si>
  <si>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</si>
  <si>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</si>
  <si>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</si>
  <si>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</si>
  <si>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</si>
  <si>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</si>
  <si>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</si>
  <si>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</si>
  <si>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</si>
  <si>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</si>
  <si>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</si>
  <si>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</si>
  <si>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</si>
  <si>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</si>
  <si>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</si>
  <si>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</si>
  <si>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</si>
  <si>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</si>
  <si>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</si>
  <si>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</si>
  <si>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</si>
  <si>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</si>
  <si>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</si>
  <si>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</si>
  <si>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</si>
  <si>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</si>
  <si>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</si>
  <si>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</si>
  <si>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</si>
  <si>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</si>
  <si>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</si>
  <si>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</si>
  <si>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</si>
  <si>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</si>
  <si>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</si>
  <si>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</si>
  <si>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</si>
  <si>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</si>
  <si>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</si>
  <si>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</si>
  <si>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</si>
  <si>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Other ores</t>
  </si>
  <si>
    <t>10M 2019</t>
  </si>
  <si>
    <t>10M 2018</t>
  </si>
  <si>
    <t>NCSP Group Cargo Turnover for 10M 2019,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</si>
</sst>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  <xf numFmtId="168" fontId="49" fillId="0" borderId="22" xfId="923" applyNumberFormat="1" applyFont="1" applyFill="1" applyBorder="1" applyAlignment="1">
      <alignment horizontal="center" vertical="center"/>
    </xf>
    <xf numFmtId="3" fontId="49" fillId="0" borderId="0" xfId="924" applyNumberFormat="1" applyFont="1" applyFill="1" applyAlignment="1">
      <alignment horizontal="center" vertical="center"/>
    </xf>
  </cellXfs>
  <cellStyles count="925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еревалка НМТП 1 кв.08_объемы" xfId="924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_&#1054;&#1073;&#1097;&#1072;&#1103;%20&#1087;&#1072;&#1087;&#1082;&#1072;%20&#1059;&#1087;&#1088;&#1072;&#1074;&#1083;&#1077;&#1085;&#1080;&#1103;%20&#1087;&#1086;%20&#1084;&#1072;&#1088;&#1082;&#1077;&#1090;&#1080;&#1085;&#1075;&#1091;%20&#1045;&#1050;&#1044;\&#1052;&#1040;&#1056;&#1050;&#1045;&#1058;&#1048;&#1053;&#1043;\&#1055;&#1088;&#1077;&#1089;&#1089;-&#1088;&#1077;&#1083;&#1080;&#1079;&#1099;\2019\10%20&#1084;&#1077;&#1089;&#1103;&#1094;&#1077;&#1074;\&#1092;&#1072;&#1082;&#1090;%202019%20&#1076;&#1083;&#1103;%20&#1087;&#1088;&#1077;&#1089;&#1089;-&#1088;&#1077;&#1083;&#1080;&#1079;&#1072;%209%20&#1084;&#1077;&#1089;&#1103;&#1094;&#1077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exchange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.версия"/>
      <sheetName val="Грузы (нормализованный)"/>
      <sheetName val="Круп.план"/>
      <sheetName val="Грузы (2)"/>
      <sheetName val="Грузы (нормализованный) (2)"/>
      <sheetName val="Лист1"/>
    </sheetNames>
    <sheetDataSet>
      <sheetData sheetId="0">
        <row r="33">
          <cell r="AQ33">
            <v>66.531679999999994</v>
          </cell>
        </row>
        <row r="68">
          <cell r="AQ68">
            <v>30.507739999999998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33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22" sqref="K22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11" width="15.140625" style="3" customWidth="1"/>
    <col min="12" max="12" width="15.140625" style="3" customWidth="1" collapsed="1"/>
    <col min="13" max="14" width="15.140625" style="3" hidden="1" customWidth="1" outlineLevel="1"/>
    <col min="15" max="15" width="16.42578125" style="2" customWidth="1"/>
    <col min="16" max="17" width="16.42578125" style="3" customWidth="1"/>
    <col min="18" max="22" width="13.5703125" style="3" customWidth="1"/>
    <col min="23" max="23" width="13.5703125" style="38" customWidth="1"/>
    <col min="24" max="24" width="13.7109375" style="3" customWidth="1"/>
    <col min="25" max="25" width="13.7109375" style="3" customWidth="1" collapsed="1"/>
    <col min="26" max="26" width="13.7109375" style="3" hidden="1" customWidth="1" outlineLevel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4" ht="1.5" customHeight="1" x14ac:dyDescent="0.35">
      <c r="P1" s="4">
        <f>IF(P5=0,0,1)</f>
        <v>1</v>
      </c>
      <c r="Q1" s="4">
        <f t="shared" ref="Q1:Z1" si="0">IF(Q5=0,0,1)</f>
        <v>1</v>
      </c>
      <c r="R1" s="4">
        <v>1</v>
      </c>
      <c r="S1" s="4">
        <v>1</v>
      </c>
      <c r="T1" s="4">
        <v>1</v>
      </c>
      <c r="U1" s="4">
        <f t="shared" si="0"/>
        <v>1</v>
      </c>
      <c r="V1" s="4">
        <f t="shared" si="0"/>
        <v>1</v>
      </c>
      <c r="W1" s="37">
        <f t="shared" si="0"/>
        <v>1</v>
      </c>
      <c r="X1" s="4">
        <f t="shared" si="0"/>
        <v>1</v>
      </c>
      <c r="Y1" s="4">
        <f t="shared" si="0"/>
        <v>1</v>
      </c>
      <c r="Z1" s="4">
        <f t="shared" si="0"/>
        <v>0</v>
      </c>
      <c r="AA1" s="4">
        <f>IF(AA5=0,0,1)</f>
        <v>0</v>
      </c>
    </row>
    <row r="2" spans="1:34" ht="21" x14ac:dyDescent="0.35">
      <c r="A2" s="28" t="s">
        <v>45</v>
      </c>
    </row>
    <row r="3" spans="1:34" ht="5.25" customHeight="1" thickBot="1" x14ac:dyDescent="0.4"/>
    <row r="4" spans="1:34" s="9" customFormat="1" ht="38.25" customHeight="1" x14ac:dyDescent="0.2">
      <c r="A4" s="5"/>
      <c r="B4" s="6" t="s">
        <v>44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43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4" x14ac:dyDescent="0.35">
      <c r="A5" s="40" t="s">
        <v>0</v>
      </c>
      <c r="B5" s="41">
        <f>B6+B15+B22+B27+B33</f>
        <v>116945.93303991725</v>
      </c>
      <c r="C5" s="41">
        <f t="shared" ref="C5:N5" si="1">C6+C15+C22+C27+C33</f>
        <v>11675.641568027271</v>
      </c>
      <c r="D5" s="41">
        <f t="shared" si="1"/>
        <v>10627.765137252962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11031.888294754002</v>
      </c>
      <c r="L5" s="41">
        <f t="shared" si="1"/>
        <v>11693.721092626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121234.67081166382</v>
      </c>
      <c r="P5" s="49">
        <f t="shared" ref="P5:AA5" si="3">P6+P15+P22+P27+P33</f>
        <v>12063.091137208003</v>
      </c>
      <c r="Q5" s="42">
        <f t="shared" si="3"/>
        <v>11337.649772275823</v>
      </c>
      <c r="R5" s="42">
        <f t="shared" si="3"/>
        <v>12549.050934618002</v>
      </c>
      <c r="S5" s="42">
        <f t="shared" si="3"/>
        <v>11686.008021795378</v>
      </c>
      <c r="T5" s="42">
        <f t="shared" si="3"/>
        <v>12116.345147125188</v>
      </c>
      <c r="U5" s="42">
        <f>SUM(U6,U15,U22,U27,U33)</f>
        <v>12007.867734005149</v>
      </c>
      <c r="V5" s="42">
        <f t="shared" si="3"/>
        <v>13402.226203412267</v>
      </c>
      <c r="W5" s="42">
        <f t="shared" si="3"/>
        <v>12466.199070946997</v>
      </c>
      <c r="X5" s="42">
        <f t="shared" si="3"/>
        <v>12205.073708352</v>
      </c>
      <c r="Y5" s="42">
        <f t="shared" si="3"/>
        <v>11401.159081925001</v>
      </c>
      <c r="Z5" s="42">
        <f t="shared" si="3"/>
        <v>0</v>
      </c>
      <c r="AA5" s="42">
        <f t="shared" si="3"/>
        <v>0</v>
      </c>
      <c r="AB5" s="42">
        <f>O5-B5</f>
        <v>4288.7377717465715</v>
      </c>
      <c r="AC5" s="43">
        <f>AB5/B5</f>
        <v>3.6672825298530845E-2</v>
      </c>
      <c r="AD5" s="10"/>
      <c r="AE5" s="3"/>
      <c r="AF5" s="11"/>
      <c r="AH5" s="11"/>
    </row>
    <row r="6" spans="1:34" x14ac:dyDescent="0.35">
      <c r="A6" s="29" t="s">
        <v>1</v>
      </c>
      <c r="B6" s="12">
        <f>B7+B10+B13+B14</f>
        <v>83943.960705999998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97434.450899999996</v>
      </c>
      <c r="P6" s="50">
        <f>SUM(P7,P10,P13,P14)</f>
        <v>8976.0211930000023</v>
      </c>
      <c r="Q6" s="14">
        <f t="shared" ref="Q6" si="6">SUM(Q7,Q10,Q13,Q14)</f>
        <v>8368.8763429999999</v>
      </c>
      <c r="R6" s="14">
        <f t="shared" ref="R6:Z6" si="7">SUM(R7,R10,R13,R14)</f>
        <v>9194.7427680000019</v>
      </c>
      <c r="S6" s="14">
        <f t="shared" si="7"/>
        <v>9325.4372770000009</v>
      </c>
      <c r="T6" s="14">
        <f t="shared" si="7"/>
        <v>10094.947860999999</v>
      </c>
      <c r="U6" s="14">
        <f>SUM(U7,U10,U13,U14)</f>
        <v>9918.6480460000002</v>
      </c>
      <c r="V6" s="14">
        <f t="shared" si="7"/>
        <v>11265.693090000001</v>
      </c>
      <c r="W6" s="14">
        <f t="shared" si="7"/>
        <v>10669.435334</v>
      </c>
      <c r="X6" s="14">
        <f t="shared" si="7"/>
        <v>10283.336295999999</v>
      </c>
      <c r="Y6" s="14">
        <f t="shared" si="7"/>
        <v>9337.3126919999995</v>
      </c>
      <c r="Z6" s="14">
        <f t="shared" si="7"/>
        <v>0</v>
      </c>
      <c r="AA6" s="14">
        <f t="shared" ref="AA6" si="8">AA7+AA10+AA13+AA14</f>
        <v>0</v>
      </c>
      <c r="AB6" s="14">
        <f t="shared" ref="AB6:AB32" si="9">O6-B6</f>
        <v>13490.490193999998</v>
      </c>
      <c r="AC6" s="15">
        <f t="shared" ref="AC6:AC33" si="10">AB6/B6</f>
        <v>0.16070828777365218</v>
      </c>
      <c r="AD6" s="10"/>
      <c r="AE6" s="3"/>
      <c r="AF6" s="11"/>
      <c r="AH6" s="11"/>
    </row>
    <row r="7" spans="1:34" x14ac:dyDescent="0.35">
      <c r="A7" s="30" t="s">
        <v>2</v>
      </c>
      <c r="B7" s="16">
        <f>B8+B9</f>
        <v>54878.700156000006</v>
      </c>
      <c r="C7" s="18">
        <f t="shared" ref="C7:N7" si="11">C8+C9</f>
        <v>5501.6798359999993</v>
      </c>
      <c r="D7" s="18">
        <f t="shared" si="11"/>
        <v>4473.9300320000002</v>
      </c>
      <c r="E7" s="18">
        <f t="shared" si="11"/>
        <v>5634.4984389999991</v>
      </c>
      <c r="F7" s="18">
        <f t="shared" si="11"/>
        <v>5868.5549869999995</v>
      </c>
      <c r="G7" s="18">
        <f t="shared" si="11"/>
        <v>5670.1512629999997</v>
      </c>
      <c r="H7" s="18">
        <f t="shared" si="11"/>
        <v>5191.5667510000003</v>
      </c>
      <c r="I7" s="18">
        <f t="shared" si="11"/>
        <v>5465.199036</v>
      </c>
      <c r="J7" s="18">
        <f t="shared" si="11"/>
        <v>5644.9286919999995</v>
      </c>
      <c r="K7" s="18">
        <f t="shared" si="11"/>
        <v>5398.2368100000003</v>
      </c>
      <c r="L7" s="18">
        <f t="shared" si="11"/>
        <v>6029.9543099999992</v>
      </c>
      <c r="M7" s="18">
        <f t="shared" si="11"/>
        <v>4915.3043969999999</v>
      </c>
      <c r="N7" s="18">
        <f t="shared" si="11"/>
        <v>6435.1151900000004</v>
      </c>
      <c r="O7" s="16">
        <f t="shared" si="2"/>
        <v>67414.123506000004</v>
      </c>
      <c r="P7" s="51">
        <f t="shared" ref="P7:Y7" si="12">P8+P9</f>
        <v>5502.343726000001</v>
      </c>
      <c r="Q7" s="18">
        <f t="shared" si="12"/>
        <v>5027.4764480000003</v>
      </c>
      <c r="R7" s="18">
        <f t="shared" si="12"/>
        <v>5898.9833090000002</v>
      </c>
      <c r="S7" s="18">
        <f t="shared" si="12"/>
        <v>6293.2198859999999</v>
      </c>
      <c r="T7" s="18">
        <f t="shared" si="12"/>
        <v>7625.0007960000003</v>
      </c>
      <c r="U7" s="18">
        <f t="shared" si="12"/>
        <v>7091.2520700000005</v>
      </c>
      <c r="V7" s="18">
        <f t="shared" si="12"/>
        <v>8179.9868200000001</v>
      </c>
      <c r="W7" s="18">
        <f t="shared" si="12"/>
        <v>7830.3088280000002</v>
      </c>
      <c r="X7" s="18">
        <f t="shared" si="12"/>
        <v>7461.1486890000006</v>
      </c>
      <c r="Y7" s="18">
        <f t="shared" si="12"/>
        <v>6504.4029339999997</v>
      </c>
      <c r="Z7" s="18">
        <f>Z8+Z9</f>
        <v>0</v>
      </c>
      <c r="AA7" s="18">
        <f t="shared" ref="AA7" si="13">AA8+AA9</f>
        <v>0</v>
      </c>
      <c r="AB7" s="18">
        <f>O7-B7</f>
        <v>12535.423349999997</v>
      </c>
      <c r="AC7" s="19">
        <f t="shared" si="10"/>
        <v>0.22842055869337993</v>
      </c>
      <c r="AD7" s="10"/>
      <c r="AE7" s="3"/>
      <c r="AF7" s="11"/>
      <c r="AH7" s="11"/>
    </row>
    <row r="8" spans="1:34" s="23" customFormat="1" x14ac:dyDescent="0.35">
      <c r="A8" s="31" t="s">
        <v>3</v>
      </c>
      <c r="B8" s="20">
        <f>SUMIF($P$1:$AA$1,1,C8:N8)</f>
        <v>23031.456005000004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26695.688769</v>
      </c>
      <c r="P8" s="52">
        <v>2104.3464500000005</v>
      </c>
      <c r="Q8" s="22">
        <v>2224.4225190000002</v>
      </c>
      <c r="R8" s="22">
        <v>2399.66201</v>
      </c>
      <c r="S8" s="54">
        <v>2487.1458399999997</v>
      </c>
      <c r="T8" s="22">
        <v>3022.23299</v>
      </c>
      <c r="U8" s="22">
        <v>2688.7587399999998</v>
      </c>
      <c r="V8" s="22">
        <v>3276.0352400000002</v>
      </c>
      <c r="W8" s="22">
        <v>2922.5108199999995</v>
      </c>
      <c r="X8" s="22">
        <v>2864.3380900000002</v>
      </c>
      <c r="Y8" s="22">
        <v>2706.2360700000004</v>
      </c>
      <c r="Z8" s="22"/>
      <c r="AA8" s="22"/>
      <c r="AB8" s="22">
        <f t="shared" si="9"/>
        <v>3664.2327639999967</v>
      </c>
      <c r="AC8" s="44">
        <f t="shared" si="10"/>
        <v>0.15909687877329648</v>
      </c>
      <c r="AD8" s="45"/>
      <c r="AE8" s="48"/>
      <c r="AF8" s="47"/>
      <c r="AH8" s="47"/>
    </row>
    <row r="9" spans="1:34" s="23" customFormat="1" x14ac:dyDescent="0.35">
      <c r="A9" s="31" t="s">
        <v>4</v>
      </c>
      <c r="B9" s="20">
        <f>SUMIF($P$1:$AA$1,1,C9:N9)</f>
        <v>31847.244150999999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40718.434737000003</v>
      </c>
      <c r="P9" s="52">
        <v>3397.9972760000001</v>
      </c>
      <c r="Q9" s="22">
        <v>2803.0539290000002</v>
      </c>
      <c r="R9" s="22">
        <v>3499.3212990000002</v>
      </c>
      <c r="S9" s="22">
        <v>3806.0740460000002</v>
      </c>
      <c r="T9" s="22">
        <v>4602.7678059999998</v>
      </c>
      <c r="U9" s="22">
        <v>4402.4933300000002</v>
      </c>
      <c r="V9" s="22">
        <v>4903.9515799999999</v>
      </c>
      <c r="W9" s="22">
        <v>4907.7980080000007</v>
      </c>
      <c r="X9" s="22">
        <v>4596.8105990000004</v>
      </c>
      <c r="Y9" s="22">
        <v>3798.1668639999998</v>
      </c>
      <c r="Z9" s="22"/>
      <c r="AA9" s="22"/>
      <c r="AB9" s="22">
        <f t="shared" si="9"/>
        <v>8871.1905860000043</v>
      </c>
      <c r="AC9" s="44">
        <f t="shared" si="10"/>
        <v>0.27855441883568599</v>
      </c>
      <c r="AD9" s="45"/>
      <c r="AE9" s="48"/>
      <c r="AF9" s="47"/>
      <c r="AH9" s="47"/>
    </row>
    <row r="10" spans="1:34" x14ac:dyDescent="0.35">
      <c r="A10" s="30" t="s">
        <v>5</v>
      </c>
      <c r="B10" s="16">
        <f>B11+B12</f>
        <v>28176.225689999999</v>
      </c>
      <c r="C10" s="18">
        <f t="shared" ref="C10:N10" si="14">C11+C12</f>
        <v>3151.843965</v>
      </c>
      <c r="D10" s="18">
        <f t="shared" si="14"/>
        <v>2936.3222100000003</v>
      </c>
      <c r="E10" s="18">
        <f t="shared" si="14"/>
        <v>3179.8640789999999</v>
      </c>
      <c r="F10" s="18">
        <f t="shared" si="14"/>
        <v>2786.9849290000002</v>
      </c>
      <c r="G10" s="18">
        <f t="shared" si="14"/>
        <v>2762.8541620000005</v>
      </c>
      <c r="H10" s="18">
        <f t="shared" si="14"/>
        <v>2889.4438399999999</v>
      </c>
      <c r="I10" s="18">
        <f t="shared" si="14"/>
        <v>3013.7066560000003</v>
      </c>
      <c r="J10" s="18">
        <f t="shared" si="14"/>
        <v>2725.1991359999997</v>
      </c>
      <c r="K10" s="18">
        <f t="shared" si="14"/>
        <v>2458.955735</v>
      </c>
      <c r="L10" s="18">
        <f t="shared" si="14"/>
        <v>2271.0509780000002</v>
      </c>
      <c r="M10" s="18">
        <f t="shared" si="14"/>
        <v>2190.8153600000001</v>
      </c>
      <c r="N10" s="18">
        <f t="shared" si="14"/>
        <v>2876.1000000000004</v>
      </c>
      <c r="O10" s="16">
        <f t="shared" si="2"/>
        <v>29116.008956999998</v>
      </c>
      <c r="P10" s="51">
        <f t="shared" ref="P10:AA10" si="15">P11+P12</f>
        <v>3380.5210569999999</v>
      </c>
      <c r="Q10" s="18">
        <f t="shared" si="15"/>
        <v>3280.5094649999996</v>
      </c>
      <c r="R10" s="18">
        <f t="shared" si="15"/>
        <v>3176.8832689999999</v>
      </c>
      <c r="S10" s="18">
        <f t="shared" si="15"/>
        <v>2957.627434</v>
      </c>
      <c r="T10" s="18">
        <f t="shared" si="15"/>
        <v>2373.4664149999999</v>
      </c>
      <c r="U10" s="18">
        <f>U11+U12</f>
        <v>2757.4276159999999</v>
      </c>
      <c r="V10" s="18">
        <f t="shared" si="15"/>
        <v>2992.1274700000004</v>
      </c>
      <c r="W10" s="18">
        <f t="shared" si="15"/>
        <v>2700.8628060000001</v>
      </c>
      <c r="X10" s="18">
        <f t="shared" si="15"/>
        <v>2725.1481869999998</v>
      </c>
      <c r="Y10" s="18">
        <f t="shared" si="15"/>
        <v>2771.435238</v>
      </c>
      <c r="Z10" s="18">
        <f t="shared" si="15"/>
        <v>0</v>
      </c>
      <c r="AA10" s="18">
        <f t="shared" si="15"/>
        <v>0</v>
      </c>
      <c r="AB10" s="18">
        <f t="shared" si="9"/>
        <v>939.78326699999889</v>
      </c>
      <c r="AC10" s="19">
        <f t="shared" si="10"/>
        <v>3.3353767014065928E-2</v>
      </c>
      <c r="AD10" s="10"/>
      <c r="AE10" s="3"/>
      <c r="AF10" s="11"/>
      <c r="AH10" s="11"/>
    </row>
    <row r="11" spans="1:34" s="23" customFormat="1" x14ac:dyDescent="0.35">
      <c r="A11" s="31" t="s">
        <v>6</v>
      </c>
      <c r="B11" s="20">
        <f t="shared" ref="B11:B32" si="16">SUMIF($P$1:$AA$1,1,C11:N11)</f>
        <v>15554.828711000002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17942.946748999999</v>
      </c>
      <c r="P11" s="52">
        <v>1893.1787999999997</v>
      </c>
      <c r="Q11" s="22">
        <v>1858.2833289999996</v>
      </c>
      <c r="R11" s="22">
        <v>1742.4313799999998</v>
      </c>
      <c r="S11" s="22">
        <v>1835.26163</v>
      </c>
      <c r="T11" s="22">
        <v>1487.82356</v>
      </c>
      <c r="U11" s="55">
        <v>1753.0971500000001</v>
      </c>
      <c r="V11" s="22">
        <v>1976.3266800000004</v>
      </c>
      <c r="W11" s="22">
        <v>1779.7012200000001</v>
      </c>
      <c r="X11" s="22">
        <v>1953.8121699999999</v>
      </c>
      <c r="Y11" s="22">
        <v>1663.0308300000002</v>
      </c>
      <c r="Z11" s="22"/>
      <c r="AA11" s="22"/>
      <c r="AB11" s="22">
        <f>O11-B11</f>
        <v>2388.1180379999969</v>
      </c>
      <c r="AC11" s="44">
        <f>AB11/B11</f>
        <v>0.15352904762693897</v>
      </c>
      <c r="AD11" s="45"/>
      <c r="AE11" s="46"/>
      <c r="AF11" s="47"/>
      <c r="AH11" s="47"/>
    </row>
    <row r="12" spans="1:34" s="23" customFormat="1" x14ac:dyDescent="0.35">
      <c r="A12" s="31" t="s">
        <v>7</v>
      </c>
      <c r="B12" s="20">
        <f t="shared" si="16"/>
        <v>12621.396978999999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11173.062207999999</v>
      </c>
      <c r="P12" s="52">
        <v>1487.342257</v>
      </c>
      <c r="Q12" s="22">
        <v>1422.226136</v>
      </c>
      <c r="R12" s="22">
        <v>1434.4518889999999</v>
      </c>
      <c r="S12" s="22">
        <v>1122.365804</v>
      </c>
      <c r="T12" s="22">
        <v>885.64285499999994</v>
      </c>
      <c r="U12" s="22">
        <v>1004.330466</v>
      </c>
      <c r="V12" s="22">
        <v>1015.8007899999999</v>
      </c>
      <c r="W12" s="22">
        <v>921.16158600000006</v>
      </c>
      <c r="X12" s="22">
        <v>771.33601700000008</v>
      </c>
      <c r="Y12" s="22">
        <v>1108.4044080000001</v>
      </c>
      <c r="Z12" s="22"/>
      <c r="AA12" s="22"/>
      <c r="AB12" s="22">
        <f t="shared" si="9"/>
        <v>-1448.3347709999998</v>
      </c>
      <c r="AC12" s="44">
        <f t="shared" si="10"/>
        <v>-0.11475233473836526</v>
      </c>
      <c r="AD12" s="45"/>
      <c r="AE12" s="48"/>
      <c r="AF12" s="47"/>
      <c r="AH12" s="47"/>
    </row>
    <row r="13" spans="1:34" x14ac:dyDescent="0.35">
      <c r="A13" s="30" t="s">
        <v>8</v>
      </c>
      <c r="B13" s="16">
        <f t="shared" si="16"/>
        <v>646.29532999999992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615.24057599999992</v>
      </c>
      <c r="P13" s="51">
        <v>71.273089999999996</v>
      </c>
      <c r="Q13" s="18">
        <v>36.226635999999999</v>
      </c>
      <c r="R13" s="18">
        <v>75.872520000000009</v>
      </c>
      <c r="S13" s="18">
        <v>62.541029999999999</v>
      </c>
      <c r="T13" s="18">
        <v>70.538259999999994</v>
      </c>
      <c r="U13" s="18">
        <v>36.014620000000001</v>
      </c>
      <c r="V13" s="18">
        <v>68</v>
      </c>
      <c r="W13" s="22">
        <v>95.242739999999998</v>
      </c>
      <c r="X13" s="18">
        <f>[18]Общ.версия!$AQ$33</f>
        <v>66.531679999999994</v>
      </c>
      <c r="Y13" s="18">
        <v>33</v>
      </c>
      <c r="Z13" s="18"/>
      <c r="AA13" s="18"/>
      <c r="AB13" s="18">
        <f t="shared" si="9"/>
        <v>-31.054754000000003</v>
      </c>
      <c r="AC13" s="19">
        <f t="shared" si="10"/>
        <v>-4.805040754356063E-2</v>
      </c>
      <c r="AD13" s="10"/>
      <c r="AE13" s="3"/>
      <c r="AF13" s="11"/>
      <c r="AH13" s="11"/>
    </row>
    <row r="14" spans="1:34" x14ac:dyDescent="0.35">
      <c r="A14" s="30" t="s">
        <v>9</v>
      </c>
      <c r="B14" s="16">
        <f t="shared" si="16"/>
        <v>242.73952999999997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289.07786099999998</v>
      </c>
      <c r="P14" s="51">
        <v>21.883320000000001</v>
      </c>
      <c r="Q14" s="18">
        <v>24.663793999999999</v>
      </c>
      <c r="R14" s="18">
        <v>43.003669999999993</v>
      </c>
      <c r="S14" s="18">
        <v>12.048926999999999</v>
      </c>
      <c r="T14" s="18">
        <v>25.94239</v>
      </c>
      <c r="U14" s="18">
        <v>33.953739999999996</v>
      </c>
      <c r="V14" s="18">
        <v>25.578800000000001</v>
      </c>
      <c r="W14" s="22">
        <v>43.020960000000002</v>
      </c>
      <c r="X14" s="18">
        <f>[18]Общ.версия!$AQ$68</f>
        <v>30.507739999999998</v>
      </c>
      <c r="Y14" s="18">
        <v>28.474519999999998</v>
      </c>
      <c r="Z14" s="18"/>
      <c r="AA14" s="18"/>
      <c r="AB14" s="18">
        <f t="shared" si="9"/>
        <v>46.338331000000011</v>
      </c>
      <c r="AC14" s="19">
        <f t="shared" si="10"/>
        <v>0.19089734168967046</v>
      </c>
      <c r="AD14" s="10"/>
      <c r="AE14" s="3"/>
      <c r="AF14" s="11"/>
      <c r="AH14" s="11"/>
    </row>
    <row r="15" spans="1:34" x14ac:dyDescent="0.35">
      <c r="A15" s="29" t="s">
        <v>10</v>
      </c>
      <c r="B15" s="12">
        <f>SUM(B16:B21)</f>
        <v>14813.880630000001</v>
      </c>
      <c r="C15" s="13">
        <f>SUM(C16:C21)</f>
        <v>1348.9350000000002</v>
      </c>
      <c r="D15" s="13">
        <f t="shared" ref="D15:N15" si="17">SUM(D16:D21)</f>
        <v>1447.4016999999999</v>
      </c>
      <c r="E15" s="13">
        <f t="shared" si="17"/>
        <v>1790.8248000000001</v>
      </c>
      <c r="F15" s="13">
        <f t="shared" si="17"/>
        <v>1612.8272900000002</v>
      </c>
      <c r="G15" s="13">
        <f t="shared" si="17"/>
        <v>1374.23514</v>
      </c>
      <c r="H15" s="13">
        <f t="shared" si="17"/>
        <v>1148.5296699999999</v>
      </c>
      <c r="I15" s="13">
        <f t="shared" si="17"/>
        <v>1587.8823400000003</v>
      </c>
      <c r="J15" s="13">
        <f t="shared" si="17"/>
        <v>1504.1855399999999</v>
      </c>
      <c r="K15" s="13">
        <f t="shared" si="17"/>
        <v>1482.7208800000001</v>
      </c>
      <c r="L15" s="13">
        <f t="shared" si="17"/>
        <v>1516.33827</v>
      </c>
      <c r="M15" s="13">
        <f t="shared" si="17"/>
        <v>1464.9359999999999</v>
      </c>
      <c r="N15" s="14">
        <f t="shared" si="17"/>
        <v>1635.56068</v>
      </c>
      <c r="O15" s="12">
        <f t="shared" si="2"/>
        <v>7874.4514040000004</v>
      </c>
      <c r="P15" s="50">
        <f>SUM(P16:P21)</f>
        <v>1290.8260300000002</v>
      </c>
      <c r="Q15" s="14">
        <f t="shared" ref="Q15" si="18">SUM(Q16:Q21)</f>
        <v>1164.4114340000003</v>
      </c>
      <c r="R15" s="14">
        <f t="shared" ref="R15:AA15" si="19">SUM(R16:R21)</f>
        <v>1295.3922200000002</v>
      </c>
      <c r="S15" s="14">
        <f t="shared" si="19"/>
        <v>739.93314000000009</v>
      </c>
      <c r="T15" s="14">
        <f t="shared" si="19"/>
        <v>535.25565000000006</v>
      </c>
      <c r="U15" s="14">
        <f t="shared" si="19"/>
        <v>562.02548999999999</v>
      </c>
      <c r="V15" s="14">
        <f t="shared" si="19"/>
        <v>511.71573999999998</v>
      </c>
      <c r="W15" s="14">
        <f t="shared" si="19"/>
        <v>607.59327000000008</v>
      </c>
      <c r="X15" s="14">
        <f t="shared" si="19"/>
        <v>639.00496999999996</v>
      </c>
      <c r="Y15" s="14">
        <f t="shared" si="19"/>
        <v>528.29345999999998</v>
      </c>
      <c r="Z15" s="14">
        <f t="shared" si="19"/>
        <v>0</v>
      </c>
      <c r="AA15" s="14">
        <f t="shared" si="19"/>
        <v>0</v>
      </c>
      <c r="AB15" s="14">
        <f t="shared" si="9"/>
        <v>-6939.4292260000011</v>
      </c>
      <c r="AC15" s="15">
        <f t="shared" si="10"/>
        <v>-0.46844101146236927</v>
      </c>
      <c r="AD15" s="10"/>
      <c r="AE15" s="3"/>
      <c r="AF15" s="11"/>
      <c r="AH15" s="11"/>
    </row>
    <row r="16" spans="1:34" x14ac:dyDescent="0.35">
      <c r="A16" s="30" t="s">
        <v>11</v>
      </c>
      <c r="B16" s="16">
        <f t="shared" si="16"/>
        <v>10657.07346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2628.2074970000003</v>
      </c>
      <c r="P16" s="51">
        <v>874.07923000000005</v>
      </c>
      <c r="Q16" s="18">
        <v>647.929757</v>
      </c>
      <c r="R16" s="18">
        <v>693.40690000000006</v>
      </c>
      <c r="S16" s="18">
        <v>394.26699000000002</v>
      </c>
      <c r="T16" s="18">
        <v>18.524619999999999</v>
      </c>
      <c r="U16" s="18"/>
      <c r="V16" s="18"/>
      <c r="W16" s="22"/>
      <c r="X16" s="18">
        <v>0</v>
      </c>
      <c r="Y16" s="18"/>
      <c r="Z16" s="18"/>
      <c r="AA16" s="18"/>
      <c r="AB16" s="18">
        <f t="shared" si="9"/>
        <v>-8028.8659629999993</v>
      </c>
      <c r="AC16" s="19">
        <f t="shared" si="10"/>
        <v>-0.75338374959460963</v>
      </c>
      <c r="AD16" s="10"/>
      <c r="AE16" s="3"/>
      <c r="AF16" s="11"/>
      <c r="AH16" s="11"/>
    </row>
    <row r="17" spans="1:34" x14ac:dyDescent="0.35">
      <c r="A17" s="30" t="s">
        <v>12</v>
      </c>
      <c r="B17" s="16">
        <f t="shared" si="16"/>
        <v>456.57739000000004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1" si="20">SUM(P17:AA17)</f>
        <v>567.5159470000001</v>
      </c>
      <c r="P17" s="51">
        <v>39.021990000000002</v>
      </c>
      <c r="Q17" s="18">
        <v>89.432096999999999</v>
      </c>
      <c r="R17" s="18">
        <v>62.570050000000002</v>
      </c>
      <c r="S17" s="18">
        <v>30.393529999999998</v>
      </c>
      <c r="T17" s="18">
        <v>36.627459999999999</v>
      </c>
      <c r="U17" s="18">
        <v>105.33273000000001</v>
      </c>
      <c r="V17" s="18">
        <v>66.635359999999991</v>
      </c>
      <c r="W17" s="22">
        <v>56.90804</v>
      </c>
      <c r="X17" s="18">
        <v>50.528309999999991</v>
      </c>
      <c r="Y17" s="18">
        <v>30.066379999999999</v>
      </c>
      <c r="Z17" s="18"/>
      <c r="AA17" s="18"/>
      <c r="AB17" s="18">
        <f t="shared" si="9"/>
        <v>110.93855700000006</v>
      </c>
      <c r="AC17" s="19">
        <f t="shared" si="10"/>
        <v>0.24297864815425935</v>
      </c>
      <c r="AD17" s="10"/>
      <c r="AE17" s="3"/>
      <c r="AF17" s="11"/>
      <c r="AH17" s="11"/>
    </row>
    <row r="18" spans="1:34" x14ac:dyDescent="0.35">
      <c r="A18" s="30" t="s">
        <v>13</v>
      </c>
      <c r="B18" s="16">
        <f t="shared" si="16"/>
        <v>155.18064999999999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20"/>
        <v>503.04014999999998</v>
      </c>
      <c r="P18" s="51">
        <v>35.530749999999998</v>
      </c>
      <c r="Q18" s="18">
        <v>73.657899999999998</v>
      </c>
      <c r="R18" s="18">
        <v>0</v>
      </c>
      <c r="S18" s="18">
        <v>57.439900000000002</v>
      </c>
      <c r="T18" s="18">
        <v>27.499500000000001</v>
      </c>
      <c r="U18" s="18">
        <v>57.349299999999999</v>
      </c>
      <c r="V18" s="18">
        <v>90.925299999999993</v>
      </c>
      <c r="W18" s="22">
        <v>30.966550000000002</v>
      </c>
      <c r="X18" s="18">
        <v>88.484449999999995</v>
      </c>
      <c r="Y18" s="18">
        <v>41.186500000000002</v>
      </c>
      <c r="Z18" s="18"/>
      <c r="AA18" s="18"/>
      <c r="AB18" s="18">
        <f t="shared" si="9"/>
        <v>347.85950000000003</v>
      </c>
      <c r="AC18" s="19">
        <f t="shared" si="10"/>
        <v>2.2416422408335062</v>
      </c>
      <c r="AD18" s="10"/>
      <c r="AE18" s="3"/>
      <c r="AF18" s="11"/>
      <c r="AH18" s="11"/>
    </row>
    <row r="19" spans="1:34" x14ac:dyDescent="0.35">
      <c r="A19" s="30" t="s">
        <v>41</v>
      </c>
      <c r="B19" s="16">
        <f t="shared" si="16"/>
        <v>2011.4122400000006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20"/>
        <v>2521.1272450000001</v>
      </c>
      <c r="P19" s="51">
        <v>201.13677000000001</v>
      </c>
      <c r="Q19" s="18">
        <v>234.25355500000001</v>
      </c>
      <c r="R19" s="18">
        <v>347.40598</v>
      </c>
      <c r="S19" s="18">
        <v>185.94543999999999</v>
      </c>
      <c r="T19" s="18">
        <v>299.52902999999998</v>
      </c>
      <c r="U19" s="18">
        <v>242.54744999999997</v>
      </c>
      <c r="V19" s="18">
        <v>189.15427999999997</v>
      </c>
      <c r="W19" s="22">
        <v>340.68979000000002</v>
      </c>
      <c r="X19" s="18">
        <v>283.19346999999999</v>
      </c>
      <c r="Y19" s="18">
        <v>197.27148</v>
      </c>
      <c r="Z19" s="18"/>
      <c r="AA19" s="18"/>
      <c r="AB19" s="18">
        <f t="shared" si="9"/>
        <v>509.71500499999956</v>
      </c>
      <c r="AC19" s="19">
        <f t="shared" si="10"/>
        <v>0.25341150603717089</v>
      </c>
      <c r="AD19" s="10"/>
      <c r="AE19" s="3"/>
      <c r="AF19" s="11"/>
      <c r="AH19" s="11"/>
    </row>
    <row r="20" spans="1:34" x14ac:dyDescent="0.35">
      <c r="A20" s="30" t="s">
        <v>42</v>
      </c>
      <c r="B20" s="16">
        <f t="shared" si="16"/>
        <v>280.08359000000002</v>
      </c>
      <c r="C20" s="17">
        <v>5.9569999999999999</v>
      </c>
      <c r="D20" s="17">
        <v>26.309699999999999</v>
      </c>
      <c r="E20" s="17">
        <v>55.360669999999999</v>
      </c>
      <c r="F20" s="17">
        <v>37.804180000000002</v>
      </c>
      <c r="G20" s="17">
        <v>39.413080000000001</v>
      </c>
      <c r="H20" s="17">
        <v>25.996839999999999</v>
      </c>
      <c r="I20" s="17">
        <v>19.870200000000001</v>
      </c>
      <c r="J20" s="17">
        <v>32.554700000000004</v>
      </c>
      <c r="K20" s="17">
        <v>13.62632</v>
      </c>
      <c r="L20" s="17">
        <v>23.190899999999999</v>
      </c>
      <c r="M20" s="17">
        <v>49.893610000000002</v>
      </c>
      <c r="N20" s="18">
        <v>0</v>
      </c>
      <c r="O20" s="16">
        <f t="shared" si="20"/>
        <v>275.89735000000002</v>
      </c>
      <c r="P20" s="51">
        <v>4.7891300000000001</v>
      </c>
      <c r="Q20" s="18">
        <v>11.574</v>
      </c>
      <c r="R20" s="18">
        <v>56.628999999999998</v>
      </c>
      <c r="S20" s="18">
        <v>16.509350000000001</v>
      </c>
      <c r="T20" s="18">
        <v>25.53471</v>
      </c>
      <c r="U20" s="18">
        <v>42.788870000000003</v>
      </c>
      <c r="V20" s="18">
        <v>36.711919999999999</v>
      </c>
      <c r="W20" s="22">
        <v>38.191389999999998</v>
      </c>
      <c r="X20" s="18">
        <v>7.48956</v>
      </c>
      <c r="Y20" s="18">
        <v>35.67942</v>
      </c>
      <c r="Z20" s="18"/>
      <c r="AA20" s="18"/>
      <c r="AB20" s="18">
        <f t="shared" si="9"/>
        <v>-4.186239999999998</v>
      </c>
      <c r="AC20" s="19">
        <f t="shared" si="10"/>
        <v>-1.4946395110116939E-2</v>
      </c>
      <c r="AD20" s="10"/>
      <c r="AE20" s="3"/>
      <c r="AF20" s="11"/>
      <c r="AH20" s="11"/>
    </row>
    <row r="21" spans="1:34" x14ac:dyDescent="0.35">
      <c r="A21" s="30" t="s">
        <v>14</v>
      </c>
      <c r="B21" s="16">
        <f t="shared" si="16"/>
        <v>1253.5533</v>
      </c>
      <c r="C21" s="17">
        <v>135.375</v>
      </c>
      <c r="D21" s="17">
        <v>80.414700000000011</v>
      </c>
      <c r="E21" s="17">
        <v>181.27231999999998</v>
      </c>
      <c r="F21" s="17">
        <v>139.43797999999998</v>
      </c>
      <c r="G21" s="17">
        <v>118.77613000000002</v>
      </c>
      <c r="H21" s="17">
        <v>153.92867000000001</v>
      </c>
      <c r="I21" s="17">
        <v>126.58193</v>
      </c>
      <c r="J21" s="17">
        <v>116.91201000000001</v>
      </c>
      <c r="K21" s="17">
        <v>133.52212</v>
      </c>
      <c r="L21" s="17">
        <v>67.332440000000005</v>
      </c>
      <c r="M21" s="17">
        <v>111.17872000000001</v>
      </c>
      <c r="N21" s="18">
        <v>78.900000000000006</v>
      </c>
      <c r="O21" s="16">
        <f t="shared" si="20"/>
        <v>1378.6632150000003</v>
      </c>
      <c r="P21" s="51">
        <v>136.26815999999999</v>
      </c>
      <c r="Q21" s="18">
        <v>107.564125</v>
      </c>
      <c r="R21" s="18">
        <v>135.38029</v>
      </c>
      <c r="S21" s="18">
        <v>55.377929999999999</v>
      </c>
      <c r="T21" s="18">
        <v>127.54033</v>
      </c>
      <c r="U21" s="18">
        <v>114.00714000000001</v>
      </c>
      <c r="V21" s="18">
        <v>128.28888000000001</v>
      </c>
      <c r="W21" s="22">
        <v>140.83750000000001</v>
      </c>
      <c r="X21" s="18">
        <v>209.30918000000003</v>
      </c>
      <c r="Y21" s="18">
        <v>224.08968000000002</v>
      </c>
      <c r="Z21" s="18"/>
      <c r="AA21" s="18"/>
      <c r="AB21" s="18">
        <f t="shared" si="9"/>
        <v>125.10991500000023</v>
      </c>
      <c r="AC21" s="19">
        <f t="shared" si="10"/>
        <v>9.9804224519212878E-2</v>
      </c>
      <c r="AD21" s="10"/>
      <c r="AE21" s="3"/>
      <c r="AF21" s="11"/>
      <c r="AH21" s="11"/>
    </row>
    <row r="22" spans="1:34" x14ac:dyDescent="0.35">
      <c r="A22" s="29" t="s">
        <v>15</v>
      </c>
      <c r="B22" s="12">
        <f>SUM(B23:B26)</f>
        <v>12426.049082849999</v>
      </c>
      <c r="C22" s="13">
        <f>SUM(C23:C26)</f>
        <v>1084.7027413000001</v>
      </c>
      <c r="D22" s="13">
        <f t="shared" ref="D22:N22" si="21">SUM(D23:D26)</f>
        <v>1168.9656947000001</v>
      </c>
      <c r="E22" s="13">
        <f t="shared" si="21"/>
        <v>1338.2427629999997</v>
      </c>
      <c r="F22" s="13">
        <f t="shared" si="21"/>
        <v>1407.7753724499998</v>
      </c>
      <c r="G22" s="13">
        <f t="shared" si="21"/>
        <v>1269.8129548000002</v>
      </c>
      <c r="H22" s="13">
        <f t="shared" si="21"/>
        <v>1297.66435725</v>
      </c>
      <c r="I22" s="13">
        <f t="shared" si="21"/>
        <v>1059.0840712000002</v>
      </c>
      <c r="J22" s="13">
        <f t="shared" si="21"/>
        <v>1389.4429493999999</v>
      </c>
      <c r="K22" s="13">
        <f t="shared" si="21"/>
        <v>1143.0477874000001</v>
      </c>
      <c r="L22" s="13">
        <f t="shared" si="21"/>
        <v>1267.3103913499999</v>
      </c>
      <c r="M22" s="13">
        <f t="shared" si="21"/>
        <v>1233.5310032499999</v>
      </c>
      <c r="N22" s="14">
        <f t="shared" si="21"/>
        <v>1305.6000000000001</v>
      </c>
      <c r="O22" s="12">
        <f>SUM(P22:AA22)</f>
        <v>10778.552279050002</v>
      </c>
      <c r="P22" s="50">
        <f>SUM(P23:P26)</f>
        <v>1336.0698238500001</v>
      </c>
      <c r="Q22" s="14">
        <f t="shared" ref="Q22" si="22">SUM(Q23:Q26)</f>
        <v>1278.6112847999998</v>
      </c>
      <c r="R22" s="14">
        <f t="shared" ref="R22:AA22" si="23">SUM(R23:R26)</f>
        <v>1477.36912785</v>
      </c>
      <c r="S22" s="14">
        <f t="shared" si="23"/>
        <v>913.38368004999995</v>
      </c>
      <c r="T22" s="14">
        <f t="shared" si="23"/>
        <v>988.71898505000001</v>
      </c>
      <c r="U22" s="14">
        <f t="shared" si="23"/>
        <v>946.9192218500001</v>
      </c>
      <c r="V22" s="14">
        <f t="shared" si="23"/>
        <v>1034.7272604499999</v>
      </c>
      <c r="W22" s="14">
        <f t="shared" si="23"/>
        <v>818.63633649999997</v>
      </c>
      <c r="X22" s="14">
        <f t="shared" si="23"/>
        <v>921.42001225000013</v>
      </c>
      <c r="Y22" s="14">
        <f t="shared" si="23"/>
        <v>1062.6965464</v>
      </c>
      <c r="Z22" s="14">
        <f t="shared" si="23"/>
        <v>0</v>
      </c>
      <c r="AA22" s="14">
        <f t="shared" si="23"/>
        <v>0</v>
      </c>
      <c r="AB22" s="14">
        <f t="shared" si="9"/>
        <v>-1647.496803799997</v>
      </c>
      <c r="AC22" s="15">
        <f t="shared" si="10"/>
        <v>-0.13258412169591499</v>
      </c>
      <c r="AD22" s="10"/>
      <c r="AE22" s="3"/>
      <c r="AF22" s="11"/>
      <c r="AH22" s="11"/>
    </row>
    <row r="23" spans="1:34" x14ac:dyDescent="0.35">
      <c r="A23" s="30" t="s">
        <v>16</v>
      </c>
      <c r="B23" s="16">
        <f t="shared" si="16"/>
        <v>11164.960509999999</v>
      </c>
      <c r="C23" s="17">
        <v>928.02702399999998</v>
      </c>
      <c r="D23" s="17">
        <v>1031.136573</v>
      </c>
      <c r="E23" s="17">
        <v>1202.0781929999998</v>
      </c>
      <c r="F23" s="17">
        <v>1258.8118899999999</v>
      </c>
      <c r="G23" s="17">
        <v>1144.579911</v>
      </c>
      <c r="H23" s="17">
        <v>1149.2128290000001</v>
      </c>
      <c r="I23" s="17">
        <v>943.44831600000009</v>
      </c>
      <c r="J23" s="17">
        <v>1304.948901</v>
      </c>
      <c r="K23" s="17">
        <v>1028.7019090000001</v>
      </c>
      <c r="L23" s="17">
        <v>1174.014964</v>
      </c>
      <c r="M23" s="17">
        <v>1148.1876999999999</v>
      </c>
      <c r="N23" s="18">
        <v>1157.9000000000001</v>
      </c>
      <c r="O23" s="16">
        <f>SUM(P23:AA23)</f>
        <v>9626.5206699999999</v>
      </c>
      <c r="P23" s="51">
        <v>1249.8508700000002</v>
      </c>
      <c r="Q23" s="18">
        <v>1167.596916</v>
      </c>
      <c r="R23" s="18">
        <v>1337.6712260000002</v>
      </c>
      <c r="S23" s="18">
        <v>815.47170399999993</v>
      </c>
      <c r="T23" s="18">
        <v>912.63872800000001</v>
      </c>
      <c r="U23" s="18">
        <v>830.66592500000002</v>
      </c>
      <c r="V23" s="18">
        <v>933.53403400000002</v>
      </c>
      <c r="W23" s="22">
        <v>707.9044439999999</v>
      </c>
      <c r="X23" s="18">
        <v>769.41441000000009</v>
      </c>
      <c r="Y23" s="18">
        <v>901.77241299999991</v>
      </c>
      <c r="Z23" s="18"/>
      <c r="AA23" s="18"/>
      <c r="AB23" s="18">
        <f t="shared" si="9"/>
        <v>-1538.4398399999991</v>
      </c>
      <c r="AC23" s="19">
        <f t="shared" si="10"/>
        <v>-0.13779178516772014</v>
      </c>
      <c r="AD23" s="10"/>
      <c r="AE23" s="3"/>
      <c r="AF23" s="11"/>
      <c r="AH23" s="11"/>
    </row>
    <row r="24" spans="1:34" x14ac:dyDescent="0.35">
      <c r="A24" s="30" t="s">
        <v>17</v>
      </c>
      <c r="B24" s="16">
        <f t="shared" si="16"/>
        <v>261.54720285000002</v>
      </c>
      <c r="C24" s="17">
        <v>28.4925861</v>
      </c>
      <c r="D24" s="17">
        <v>21.736813899999998</v>
      </c>
      <c r="E24" s="17">
        <v>23.813679999999998</v>
      </c>
      <c r="F24" s="17">
        <v>30.46881145</v>
      </c>
      <c r="G24" s="17">
        <v>27.607038799999998</v>
      </c>
      <c r="H24" s="17">
        <v>19.648956250000008</v>
      </c>
      <c r="I24" s="17">
        <v>26.111014600000004</v>
      </c>
      <c r="J24" s="17">
        <v>23.842671600000003</v>
      </c>
      <c r="K24" s="17">
        <v>42.092438300000005</v>
      </c>
      <c r="L24" s="17">
        <v>17.733191850000004</v>
      </c>
      <c r="M24" s="17">
        <v>16.304386450000003</v>
      </c>
      <c r="N24" s="18">
        <v>31.5</v>
      </c>
      <c r="O24" s="16">
        <f t="shared" ref="O24:O26" si="24">SUM(P24:AA24)</f>
        <v>250.40544485000001</v>
      </c>
      <c r="P24" s="51">
        <v>30.575234250000001</v>
      </c>
      <c r="Q24" s="18">
        <v>21.011493800000007</v>
      </c>
      <c r="R24" s="18">
        <v>30.49307305</v>
      </c>
      <c r="S24" s="18">
        <v>35.661907050000003</v>
      </c>
      <c r="T24" s="18">
        <v>8.282522049999999</v>
      </c>
      <c r="U24" s="18">
        <v>19.681126849999998</v>
      </c>
      <c r="V24" s="18">
        <v>16.398064649999998</v>
      </c>
      <c r="W24" s="22">
        <v>24.139956500000004</v>
      </c>
      <c r="X24" s="18">
        <v>37.029671250000007</v>
      </c>
      <c r="Y24" s="18">
        <v>27.132395400000004</v>
      </c>
      <c r="Z24" s="18"/>
      <c r="AA24" s="18"/>
      <c r="AB24" s="18">
        <f t="shared" si="9"/>
        <v>-11.14175800000001</v>
      </c>
      <c r="AC24" s="19">
        <f t="shared" si="10"/>
        <v>-4.2599415625904899E-2</v>
      </c>
      <c r="AD24" s="10"/>
      <c r="AE24" s="3"/>
      <c r="AF24" s="11"/>
      <c r="AH24" s="11"/>
    </row>
    <row r="25" spans="1:34" x14ac:dyDescent="0.35">
      <c r="A25" s="30" t="s">
        <v>18</v>
      </c>
      <c r="B25" s="16">
        <f t="shared" si="16"/>
        <v>826.22393850000003</v>
      </c>
      <c r="C25" s="17">
        <v>111.0012062</v>
      </c>
      <c r="D25" s="17">
        <v>97.055669800000004</v>
      </c>
      <c r="E25" s="17">
        <v>80.655792000000005</v>
      </c>
      <c r="F25" s="17">
        <v>81.77551600000001</v>
      </c>
      <c r="G25" s="17">
        <v>60.605516000000001</v>
      </c>
      <c r="H25" s="17">
        <v>107.21537000000001</v>
      </c>
      <c r="I25" s="17">
        <v>86.79017060000001</v>
      </c>
      <c r="J25" s="17">
        <v>60.651376799999994</v>
      </c>
      <c r="K25" s="17">
        <v>72.253440100000006</v>
      </c>
      <c r="L25" s="17">
        <v>68.219881000000001</v>
      </c>
      <c r="M25" s="17">
        <v>62.220439800000008</v>
      </c>
      <c r="N25" s="18">
        <v>112.3</v>
      </c>
      <c r="O25" s="16">
        <f t="shared" si="24"/>
        <v>853.92383819999998</v>
      </c>
      <c r="P25" s="51">
        <v>51.8625696</v>
      </c>
      <c r="Q25" s="18">
        <v>86.787704999999988</v>
      </c>
      <c r="R25" s="18">
        <v>100.77081879999999</v>
      </c>
      <c r="S25" s="18">
        <v>52.475393999999994</v>
      </c>
      <c r="T25" s="18">
        <v>62.435744999999997</v>
      </c>
      <c r="U25" s="18">
        <v>91.054989000000006</v>
      </c>
      <c r="V25" s="18">
        <v>82.135191800000001</v>
      </c>
      <c r="W25" s="22">
        <v>85.836866000000001</v>
      </c>
      <c r="X25" s="18">
        <v>114.022648</v>
      </c>
      <c r="Y25" s="18">
        <v>126.541911</v>
      </c>
      <c r="Z25" s="18"/>
      <c r="AA25" s="18"/>
      <c r="AB25" s="18">
        <f t="shared" si="9"/>
        <v>27.699899699999946</v>
      </c>
      <c r="AC25" s="19">
        <f t="shared" si="10"/>
        <v>3.3525898257424969E-2</v>
      </c>
      <c r="AD25" s="10"/>
      <c r="AE25" s="3"/>
      <c r="AF25" s="11"/>
      <c r="AH25" s="11"/>
    </row>
    <row r="26" spans="1:34" x14ac:dyDescent="0.35">
      <c r="A26" s="30" t="s">
        <v>19</v>
      </c>
      <c r="B26" s="16">
        <f t="shared" si="16"/>
        <v>173.31743149999997</v>
      </c>
      <c r="C26" s="17">
        <v>17.181925</v>
      </c>
      <c r="D26" s="17">
        <v>19.036637999999996</v>
      </c>
      <c r="E26" s="17">
        <v>31.695097999999998</v>
      </c>
      <c r="F26" s="17">
        <v>36.719155000000001</v>
      </c>
      <c r="G26" s="17">
        <v>37.020488999999998</v>
      </c>
      <c r="H26" s="17">
        <v>21.587202000000001</v>
      </c>
      <c r="I26" s="17">
        <v>2.7345699999999997</v>
      </c>
      <c r="J26" s="17">
        <v>0</v>
      </c>
      <c r="K26" s="17">
        <v>0</v>
      </c>
      <c r="L26" s="17">
        <v>7.3423544999999999</v>
      </c>
      <c r="M26" s="17">
        <v>6.8184769999999997</v>
      </c>
      <c r="N26" s="18">
        <v>3.9</v>
      </c>
      <c r="O26" s="16">
        <f t="shared" si="24"/>
        <v>47.702325999999999</v>
      </c>
      <c r="P26" s="51">
        <v>3.7811500000000002</v>
      </c>
      <c r="Q26" s="18">
        <v>3.2151700000000001</v>
      </c>
      <c r="R26" s="18">
        <v>8.4340100000000007</v>
      </c>
      <c r="S26" s="18">
        <v>9.7746750000000002</v>
      </c>
      <c r="T26" s="18">
        <v>5.3619900000000005</v>
      </c>
      <c r="U26" s="18">
        <v>5.5171809999999999</v>
      </c>
      <c r="V26" s="18">
        <v>2.6599699999999999</v>
      </c>
      <c r="W26" s="22">
        <v>0.75507000000000002</v>
      </c>
      <c r="X26" s="18">
        <v>0.95328299999999999</v>
      </c>
      <c r="Y26" s="18">
        <v>7.2498269999999989</v>
      </c>
      <c r="Z26" s="18"/>
      <c r="AA26" s="18"/>
      <c r="AB26" s="18">
        <f t="shared" si="9"/>
        <v>-125.61510549999997</v>
      </c>
      <c r="AC26" s="19">
        <f t="shared" si="10"/>
        <v>-0.7247690230165913</v>
      </c>
      <c r="AD26" s="10"/>
      <c r="AE26" s="3"/>
      <c r="AF26" s="11"/>
      <c r="AH26" s="11"/>
    </row>
    <row r="27" spans="1:34" x14ac:dyDescent="0.35">
      <c r="A27" s="29" t="s">
        <v>20</v>
      </c>
      <c r="B27" s="12">
        <f>B28+B29</f>
        <v>5160.3816725710003</v>
      </c>
      <c r="C27" s="13">
        <f>C28+C29</f>
        <v>411.26099999999997</v>
      </c>
      <c r="D27" s="13">
        <f t="shared" ref="D27:N27" si="25">D28+D29</f>
        <v>485.37028220499997</v>
      </c>
      <c r="E27" s="13">
        <f t="shared" si="25"/>
        <v>571.87498783000001</v>
      </c>
      <c r="F27" s="13">
        <f t="shared" si="25"/>
        <v>617.37216453999997</v>
      </c>
      <c r="G27" s="13">
        <f t="shared" si="25"/>
        <v>545.22086244600007</v>
      </c>
      <c r="H27" s="13">
        <f t="shared" si="25"/>
        <v>560.37449746000004</v>
      </c>
      <c r="I27" s="13">
        <f t="shared" si="25"/>
        <v>577.27681559000007</v>
      </c>
      <c r="J27" s="13">
        <f t="shared" si="25"/>
        <v>470.29705457</v>
      </c>
      <c r="K27" s="13">
        <f t="shared" si="25"/>
        <v>441.619468654</v>
      </c>
      <c r="L27" s="13">
        <f t="shared" si="25"/>
        <v>479.71453927599998</v>
      </c>
      <c r="M27" s="13">
        <f t="shared" si="25"/>
        <v>409.54081836</v>
      </c>
      <c r="N27" s="14">
        <f t="shared" si="25"/>
        <v>551.29999999999995</v>
      </c>
      <c r="O27" s="12">
        <f>SUM(P27:AA27)</f>
        <v>4985.3141984350004</v>
      </c>
      <c r="P27" s="50">
        <f>P28+P29</f>
        <v>450.44132935800002</v>
      </c>
      <c r="Q27" s="14">
        <f t="shared" ref="Q27" si="26">Q28+Q29</f>
        <v>515.52388651000001</v>
      </c>
      <c r="R27" s="14">
        <f t="shared" ref="R27:AA27" si="27">R28+R29</f>
        <v>543.175818768</v>
      </c>
      <c r="S27" s="14">
        <f t="shared" si="27"/>
        <v>695.45835359500006</v>
      </c>
      <c r="T27" s="14">
        <f t="shared" si="27"/>
        <v>493.33409999999998</v>
      </c>
      <c r="U27" s="14">
        <f t="shared" si="27"/>
        <v>546.67046509500005</v>
      </c>
      <c r="V27" s="14">
        <f t="shared" si="27"/>
        <v>574.30510603499999</v>
      </c>
      <c r="W27" s="14">
        <f t="shared" si="27"/>
        <v>349.94542844699998</v>
      </c>
      <c r="X27" s="14">
        <f t="shared" si="27"/>
        <v>354.77233510199994</v>
      </c>
      <c r="Y27" s="14">
        <f t="shared" si="27"/>
        <v>461.68737552499999</v>
      </c>
      <c r="Z27" s="14">
        <f t="shared" si="27"/>
        <v>0</v>
      </c>
      <c r="AA27" s="14">
        <f t="shared" si="27"/>
        <v>0</v>
      </c>
      <c r="AB27" s="14">
        <f t="shared" si="9"/>
        <v>-175.06747413599987</v>
      </c>
      <c r="AC27" s="15">
        <f t="shared" si="10"/>
        <v>-3.3925295694025269E-2</v>
      </c>
      <c r="AD27" s="10"/>
      <c r="AE27" s="3"/>
      <c r="AF27" s="11"/>
      <c r="AH27" s="11"/>
    </row>
    <row r="28" spans="1:34" s="23" customFormat="1" x14ac:dyDescent="0.35">
      <c r="A28" s="31" t="s">
        <v>21</v>
      </c>
      <c r="B28" s="20">
        <f t="shared" si="16"/>
        <v>4255.2645000000002</v>
      </c>
      <c r="C28" s="21">
        <v>353.16399999999999</v>
      </c>
      <c r="D28" s="21">
        <v>401.09550000000002</v>
      </c>
      <c r="E28" s="21">
        <v>503.93019999999996</v>
      </c>
      <c r="F28" s="21">
        <v>516.83699999999999</v>
      </c>
      <c r="G28" s="21">
        <v>443.46680000000003</v>
      </c>
      <c r="H28" s="21">
        <v>455.64840000000004</v>
      </c>
      <c r="I28" s="21">
        <v>465.91160000000002</v>
      </c>
      <c r="J28" s="21">
        <v>365.94209999999998</v>
      </c>
      <c r="K28" s="21">
        <v>358.36900000000003</v>
      </c>
      <c r="L28" s="21">
        <v>390.8999</v>
      </c>
      <c r="M28" s="21">
        <v>307.39580000000001</v>
      </c>
      <c r="N28" s="22">
        <v>456.7</v>
      </c>
      <c r="O28" s="20">
        <f>SUM(P28:AA28)</f>
        <v>3894.1153000000004</v>
      </c>
      <c r="P28" s="52">
        <v>348.64400000000001</v>
      </c>
      <c r="Q28" s="22">
        <v>430.39250000000004</v>
      </c>
      <c r="R28" s="22">
        <v>450.70799999999997</v>
      </c>
      <c r="S28" s="22">
        <v>548.25490000000002</v>
      </c>
      <c r="T28" s="22">
        <v>376.27909999999997</v>
      </c>
      <c r="U28" s="22">
        <v>424.03380000000004</v>
      </c>
      <c r="V28" s="22">
        <v>443.34479999999996</v>
      </c>
      <c r="W28" s="22">
        <v>242.81479999999999</v>
      </c>
      <c r="X28" s="22">
        <v>263.44709999999998</v>
      </c>
      <c r="Y28" s="22">
        <v>366.19630000000001</v>
      </c>
      <c r="Z28" s="22"/>
      <c r="AA28" s="22"/>
      <c r="AB28" s="22">
        <f t="shared" si="9"/>
        <v>-361.14919999999984</v>
      </c>
      <c r="AC28" s="44">
        <f t="shared" si="10"/>
        <v>-8.4871151957768981E-2</v>
      </c>
      <c r="AD28" s="45"/>
      <c r="AE28" s="48"/>
      <c r="AF28" s="47"/>
      <c r="AH28" s="47"/>
    </row>
    <row r="29" spans="1:34" s="23" customFormat="1" x14ac:dyDescent="0.35">
      <c r="A29" s="31" t="s">
        <v>22</v>
      </c>
      <c r="B29" s="20">
        <f t="shared" si="16"/>
        <v>905.11717257099997</v>
      </c>
      <c r="C29" s="21">
        <v>58.097000000000001</v>
      </c>
      <c r="D29" s="21">
        <v>84.27478220499998</v>
      </c>
      <c r="E29" s="21">
        <v>67.944787829999996</v>
      </c>
      <c r="F29" s="21">
        <v>100.53516454000001</v>
      </c>
      <c r="G29" s="21">
        <v>101.75406244600001</v>
      </c>
      <c r="H29" s="21">
        <v>104.72609746000001</v>
      </c>
      <c r="I29" s="21">
        <v>111.36521558999999</v>
      </c>
      <c r="J29" s="21">
        <v>104.35495457</v>
      </c>
      <c r="K29" s="21">
        <v>83.250468654000002</v>
      </c>
      <c r="L29" s="21">
        <v>88.814639276000008</v>
      </c>
      <c r="M29" s="21">
        <v>102.14501835999999</v>
      </c>
      <c r="N29" s="22">
        <v>94.6</v>
      </c>
      <c r="O29" s="20">
        <f t="shared" ref="O29:O32" si="28">SUM(P29:AA29)</f>
        <v>1091.198898435</v>
      </c>
      <c r="P29" s="52">
        <v>101.797329358</v>
      </c>
      <c r="Q29" s="22">
        <v>85.131386509999999</v>
      </c>
      <c r="R29" s="22">
        <v>92.467818768000001</v>
      </c>
      <c r="S29" s="22">
        <v>147.20345359500001</v>
      </c>
      <c r="T29" s="22">
        <v>117.05500000000001</v>
      </c>
      <c r="U29" s="22">
        <v>122.63666509500001</v>
      </c>
      <c r="V29" s="22">
        <v>130.960306035</v>
      </c>
      <c r="W29" s="22">
        <v>107.13062844699999</v>
      </c>
      <c r="X29" s="22">
        <v>91.325235101999994</v>
      </c>
      <c r="Y29" s="22">
        <v>95.491075525000014</v>
      </c>
      <c r="Z29" s="22"/>
      <c r="AA29" s="22"/>
      <c r="AB29" s="22">
        <f t="shared" si="9"/>
        <v>186.08172586400008</v>
      </c>
      <c r="AC29" s="44">
        <f t="shared" si="10"/>
        <v>0.20558854864661547</v>
      </c>
      <c r="AD29" s="45"/>
      <c r="AE29" s="48"/>
      <c r="AF29" s="47"/>
      <c r="AH29" s="47"/>
    </row>
    <row r="30" spans="1:34" x14ac:dyDescent="0.35">
      <c r="A30" s="32" t="s">
        <v>23</v>
      </c>
      <c r="B30" s="16">
        <f>B31+B32</f>
        <v>515.13199999999995</v>
      </c>
      <c r="C30" s="18">
        <f t="shared" ref="C30:N30" si="29">SUM(C31:C32)</f>
        <v>43.717000000000006</v>
      </c>
      <c r="D30" s="18">
        <f t="shared" si="29"/>
        <v>49.686999999999998</v>
      </c>
      <c r="E30" s="18">
        <f t="shared" si="29"/>
        <v>58.564</v>
      </c>
      <c r="F30" s="18">
        <f t="shared" si="29"/>
        <v>64.884999999999991</v>
      </c>
      <c r="G30" s="18">
        <f t="shared" si="29"/>
        <v>52.55</v>
      </c>
      <c r="H30" s="18">
        <f t="shared" si="29"/>
        <v>54.551000000000002</v>
      </c>
      <c r="I30" s="18">
        <f t="shared" si="29"/>
        <v>57.088999999999992</v>
      </c>
      <c r="J30" s="18">
        <f t="shared" si="29"/>
        <v>45.301000000000002</v>
      </c>
      <c r="K30" s="18">
        <f t="shared" si="29"/>
        <v>42.393000000000001</v>
      </c>
      <c r="L30" s="18">
        <f t="shared" si="29"/>
        <v>46.394999999999996</v>
      </c>
      <c r="M30" s="18">
        <f t="shared" si="29"/>
        <v>43.802</v>
      </c>
      <c r="N30" s="18">
        <f t="shared" si="29"/>
        <v>61.3</v>
      </c>
      <c r="O30" s="16">
        <f t="shared" si="28"/>
        <v>532.62900000000002</v>
      </c>
      <c r="P30" s="18">
        <f t="shared" ref="P30" si="30">SUM(P31:P32)</f>
        <v>50.660000000000004</v>
      </c>
      <c r="Q30" s="18">
        <f t="shared" ref="Q30:R30" si="31">SUM(Q31:Q32)</f>
        <v>54.442000000000007</v>
      </c>
      <c r="R30" s="18">
        <f t="shared" si="31"/>
        <v>55.477000000000004</v>
      </c>
      <c r="S30" s="18">
        <f t="shared" ref="S30:U30" si="32">SUM(S31:S32)</f>
        <v>67.837999999999994</v>
      </c>
      <c r="T30" s="18">
        <f t="shared" si="32"/>
        <v>53.68</v>
      </c>
      <c r="U30" s="18">
        <f t="shared" si="32"/>
        <v>58.793999999999997</v>
      </c>
      <c r="V30" s="18">
        <f t="shared" ref="V30:AA30" si="33">SUM(V31:V32)</f>
        <v>62.831000000000003</v>
      </c>
      <c r="W30" s="18">
        <f t="shared" si="33"/>
        <v>41.363</v>
      </c>
      <c r="X30" s="18">
        <f t="shared" si="33"/>
        <v>39.412999999999997</v>
      </c>
      <c r="Y30" s="18">
        <f t="shared" si="33"/>
        <v>48.131</v>
      </c>
      <c r="Z30" s="18">
        <f t="shared" si="33"/>
        <v>0</v>
      </c>
      <c r="AA30" s="18">
        <f t="shared" si="33"/>
        <v>0</v>
      </c>
      <c r="AB30" s="18">
        <f t="shared" si="9"/>
        <v>17.497000000000071</v>
      </c>
      <c r="AC30" s="19">
        <f t="shared" si="10"/>
        <v>3.3966051419830397E-2</v>
      </c>
      <c r="AD30" s="10"/>
      <c r="AE30" s="3"/>
      <c r="AF30" s="11"/>
      <c r="AH30" s="11"/>
    </row>
    <row r="31" spans="1:34" s="23" customFormat="1" x14ac:dyDescent="0.35">
      <c r="A31" s="31" t="s">
        <v>24</v>
      </c>
      <c r="B31" s="20">
        <f t="shared" si="16"/>
        <v>353.22099999999995</v>
      </c>
      <c r="C31" s="21">
        <v>33.754000000000005</v>
      </c>
      <c r="D31" s="21">
        <v>35.61</v>
      </c>
      <c r="E31" s="21">
        <v>47.457999999999998</v>
      </c>
      <c r="F31" s="21">
        <v>47.244</v>
      </c>
      <c r="G31" s="21">
        <v>34.713999999999999</v>
      </c>
      <c r="H31" s="21">
        <v>35.816000000000003</v>
      </c>
      <c r="I31" s="21">
        <v>35.967999999999989</v>
      </c>
      <c r="J31" s="21">
        <v>26.204000000000001</v>
      </c>
      <c r="K31" s="21">
        <v>27.457000000000001</v>
      </c>
      <c r="L31" s="21">
        <v>28.995999999999999</v>
      </c>
      <c r="M31" s="21">
        <v>25.245999999999999</v>
      </c>
      <c r="N31" s="22">
        <v>42.8</v>
      </c>
      <c r="O31" s="20">
        <f t="shared" si="28"/>
        <v>318.40000000000003</v>
      </c>
      <c r="P31" s="52">
        <v>31.496000000000002</v>
      </c>
      <c r="Q31" s="22">
        <v>37.929000000000002</v>
      </c>
      <c r="R31" s="22">
        <v>37.445</v>
      </c>
      <c r="S31" s="22">
        <v>41.024000000000001</v>
      </c>
      <c r="T31" s="22">
        <v>28.442</v>
      </c>
      <c r="U31" s="22">
        <v>34.25</v>
      </c>
      <c r="V31" s="22">
        <v>36.120000000000005</v>
      </c>
      <c r="W31" s="22">
        <v>20.162999999999997</v>
      </c>
      <c r="X31" s="22">
        <v>21.906999999999993</v>
      </c>
      <c r="Y31" s="22">
        <v>29.623999999999999</v>
      </c>
      <c r="Z31" s="22"/>
      <c r="AA31" s="22"/>
      <c r="AB31" s="22">
        <f t="shared" si="9"/>
        <v>-34.820999999999913</v>
      </c>
      <c r="AC31" s="44">
        <f t="shared" si="10"/>
        <v>-9.8581341426472152E-2</v>
      </c>
      <c r="AD31" s="45"/>
      <c r="AE31" s="48"/>
      <c r="AF31" s="47"/>
      <c r="AH31" s="47"/>
    </row>
    <row r="32" spans="1:34" s="23" customFormat="1" x14ac:dyDescent="0.35">
      <c r="A32" s="31" t="s">
        <v>25</v>
      </c>
      <c r="B32" s="20">
        <f t="shared" si="16"/>
        <v>161.911</v>
      </c>
      <c r="C32" s="21">
        <v>9.9629999999999992</v>
      </c>
      <c r="D32" s="21">
        <v>14.077</v>
      </c>
      <c r="E32" s="21">
        <v>11.106</v>
      </c>
      <c r="F32" s="21">
        <v>17.640999999999998</v>
      </c>
      <c r="G32" s="21">
        <v>17.835999999999999</v>
      </c>
      <c r="H32" s="21">
        <v>18.734999999999999</v>
      </c>
      <c r="I32" s="21">
        <v>21.121000000000002</v>
      </c>
      <c r="J32" s="21">
        <v>19.097000000000001</v>
      </c>
      <c r="K32" s="21">
        <v>14.936</v>
      </c>
      <c r="L32" s="21">
        <v>17.399000000000001</v>
      </c>
      <c r="M32" s="21">
        <v>18.556000000000001</v>
      </c>
      <c r="N32" s="22">
        <v>18.5</v>
      </c>
      <c r="O32" s="20">
        <f t="shared" si="28"/>
        <v>214.22900000000001</v>
      </c>
      <c r="P32" s="52">
        <v>19.164000000000001</v>
      </c>
      <c r="Q32" s="22">
        <v>16.513000000000002</v>
      </c>
      <c r="R32" s="22">
        <v>18.032</v>
      </c>
      <c r="S32" s="22">
        <v>26.814</v>
      </c>
      <c r="T32" s="22">
        <v>25.238</v>
      </c>
      <c r="U32" s="22">
        <v>24.544</v>
      </c>
      <c r="V32" s="22">
        <v>26.710999999999999</v>
      </c>
      <c r="W32" s="22">
        <v>21.2</v>
      </c>
      <c r="X32" s="22">
        <v>17.506</v>
      </c>
      <c r="Y32" s="22">
        <v>18.506999999999998</v>
      </c>
      <c r="Z32" s="22"/>
      <c r="AA32" s="22"/>
      <c r="AB32" s="22">
        <f t="shared" si="9"/>
        <v>52.318000000000012</v>
      </c>
      <c r="AC32" s="44">
        <f t="shared" si="10"/>
        <v>0.32312813829820092</v>
      </c>
      <c r="AD32" s="45"/>
      <c r="AE32" s="48"/>
      <c r="AF32" s="47"/>
      <c r="AH32" s="47"/>
    </row>
    <row r="33" spans="1:34" ht="20.25" thickBot="1" x14ac:dyDescent="0.4">
      <c r="A33" s="33" t="s">
        <v>26</v>
      </c>
      <c r="B33" s="24">
        <f>SUMIF($P$1:$AA$1,1,C33:N33)</f>
        <v>601.66094849623778</v>
      </c>
      <c r="C33" s="25">
        <v>61.132275727272706</v>
      </c>
      <c r="D33" s="25">
        <v>40.285258347962404</v>
      </c>
      <c r="E33" s="25">
        <v>93.876115272726992</v>
      </c>
      <c r="F33" s="25">
        <v>47.584227027272703</v>
      </c>
      <c r="G33" s="25">
        <v>62.115229972727001</v>
      </c>
      <c r="H33" s="25">
        <v>55.841087448275907</v>
      </c>
      <c r="I33" s="25">
        <v>67.091812000000004</v>
      </c>
      <c r="J33" s="25">
        <v>64.221575000000001</v>
      </c>
      <c r="K33" s="25">
        <v>43.510763699999998</v>
      </c>
      <c r="L33" s="25">
        <v>66.002604000000005</v>
      </c>
      <c r="M33" s="25">
        <v>46.507653999999995</v>
      </c>
      <c r="N33" s="26">
        <v>18.8</v>
      </c>
      <c r="O33" s="12">
        <f>SUM(P33:AA33)</f>
        <v>161.90203017880341</v>
      </c>
      <c r="P33" s="53">
        <v>9.732761</v>
      </c>
      <c r="Q33" s="26">
        <v>10.2268239658237</v>
      </c>
      <c r="R33" s="26">
        <v>38.371000000000002</v>
      </c>
      <c r="S33" s="26">
        <v>11.795571150375899</v>
      </c>
      <c r="T33" s="26">
        <v>4.0885510751879695</v>
      </c>
      <c r="U33" s="26">
        <v>33.604511060150372</v>
      </c>
      <c r="V33" s="26">
        <v>15.785006927265488</v>
      </c>
      <c r="W33" s="26">
        <v>20.588701999999998</v>
      </c>
      <c r="X33" s="26">
        <v>6.5400950000000009</v>
      </c>
      <c r="Y33" s="26">
        <v>11.169008000000002</v>
      </c>
      <c r="Z33" s="26"/>
      <c r="AA33" s="26"/>
      <c r="AB33" s="26">
        <f>O33-B33</f>
        <v>-439.75891831743434</v>
      </c>
      <c r="AC33" s="27">
        <f t="shared" si="10"/>
        <v>-0.73090819574803134</v>
      </c>
      <c r="AE33" s="3"/>
      <c r="AF33" s="11"/>
      <c r="AH33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Тертычный Павел Сергеевич</cp:lastModifiedBy>
  <cp:lastPrinted>2018-12-05T09:05:41Z</cp:lastPrinted>
  <dcterms:created xsi:type="dcterms:W3CDTF">2011-12-13T08:30:24Z</dcterms:created>
  <dcterms:modified xsi:type="dcterms:W3CDTF">2019-12-09T15:57:11Z</dcterms:modified>
</cp:coreProperties>
</file>