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K32" i="1" l="1"/>
  <c r="AK29" i="1"/>
  <c r="AK28" i="1"/>
  <c r="AK21" i="1"/>
  <c r="AK15" i="1"/>
  <c r="AK10" i="1"/>
  <c r="AK6" i="1" s="1"/>
  <c r="AK7" i="1"/>
  <c r="AK34" i="1"/>
  <c r="AK33" i="1"/>
  <c r="AK31" i="1"/>
  <c r="AK30" i="1"/>
  <c r="AK27" i="1"/>
  <c r="AK26" i="1"/>
  <c r="AK25" i="1"/>
  <c r="AK24" i="1"/>
  <c r="AK23" i="1"/>
  <c r="AK22" i="1"/>
  <c r="AK20" i="1"/>
  <c r="AK19" i="1"/>
  <c r="AK18" i="1"/>
  <c r="AK17" i="1"/>
  <c r="AK16" i="1"/>
  <c r="AK14" i="1"/>
  <c r="AK13" i="1"/>
  <c r="AK12" i="1"/>
  <c r="AK11" i="1"/>
  <c r="AK9" i="1"/>
  <c r="AK8" i="1"/>
  <c r="Q33" i="1" l="1"/>
  <c r="Q34" i="1"/>
  <c r="Q31" i="1"/>
  <c r="Q30" i="1"/>
  <c r="Q27" i="1"/>
  <c r="Q26" i="1"/>
  <c r="Q25" i="1"/>
  <c r="Q24" i="1"/>
  <c r="Q23" i="1"/>
  <c r="Q22" i="1"/>
  <c r="Q20" i="1"/>
  <c r="Q19" i="1"/>
  <c r="Q18" i="1"/>
  <c r="Q17" i="1"/>
  <c r="Q16" i="1"/>
  <c r="Q14" i="1"/>
  <c r="Q13" i="1"/>
  <c r="Q12" i="1"/>
  <c r="Q11" i="1"/>
  <c r="Q9" i="1"/>
  <c r="Q8" i="1"/>
  <c r="C34" i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AJ31" i="1" l="1"/>
  <c r="AJ24" i="1"/>
  <c r="AJ9" i="1"/>
  <c r="AJ34" i="1"/>
  <c r="AJ12" i="1"/>
  <c r="AJ8" i="1" l="1"/>
  <c r="AJ30" i="1"/>
  <c r="AJ11" i="1"/>
  <c r="AJ33" i="1"/>
  <c r="AJ14" i="1"/>
  <c r="AJ13" i="1"/>
  <c r="AJ18" i="1"/>
  <c r="AJ17" i="1"/>
  <c r="AJ25" i="1" l="1"/>
  <c r="AJ16" i="1"/>
  <c r="AJ22" i="1"/>
  <c r="AJ26" i="1"/>
  <c r="AJ20" i="1"/>
  <c r="AJ19" i="1"/>
  <c r="AJ23" i="1"/>
  <c r="AH20" i="1" l="1"/>
  <c r="AH34" i="1"/>
  <c r="AH33" i="1"/>
  <c r="AH31" i="1"/>
  <c r="AH30" i="1"/>
  <c r="AH26" i="1"/>
  <c r="AH25" i="1"/>
  <c r="AH24" i="1"/>
  <c r="AH23" i="1"/>
  <c r="AH22" i="1"/>
  <c r="AH19" i="1"/>
  <c r="AH18" i="1"/>
  <c r="AH17" i="1"/>
  <c r="AH16" i="1"/>
  <c r="AH14" i="1"/>
  <c r="AH13" i="1"/>
  <c r="AH12" i="1"/>
  <c r="AH11" i="1"/>
  <c r="AH9" i="1"/>
  <c r="AH8" i="1"/>
  <c r="Q29" i="1" l="1"/>
  <c r="Q28" i="1" s="1"/>
  <c r="Q21" i="1"/>
  <c r="Q15" i="1"/>
  <c r="Q7" i="1"/>
  <c r="B13" i="1"/>
  <c r="B12" i="1"/>
  <c r="C10" i="1"/>
  <c r="B11" i="1"/>
  <c r="Q10" i="1" l="1"/>
  <c r="Q6" i="1" s="1"/>
  <c r="Q5" i="1" s="1"/>
  <c r="Q32" i="1"/>
  <c r="AG34" i="1" l="1"/>
  <c r="AG33" i="1"/>
  <c r="AG31" i="1"/>
  <c r="AG30" i="1"/>
  <c r="AG26" i="1"/>
  <c r="AG25" i="1"/>
  <c r="AG24" i="1"/>
  <c r="AG23" i="1"/>
  <c r="AG22" i="1"/>
  <c r="AG20" i="1"/>
  <c r="AG19" i="1"/>
  <c r="AG18" i="1"/>
  <c r="AG17" i="1"/>
  <c r="AG16" i="1"/>
  <c r="AG14" i="1"/>
  <c r="AG13" i="1"/>
  <c r="AG12" i="1"/>
  <c r="AG11" i="1"/>
  <c r="AG9" i="1"/>
  <c r="AG8" i="1"/>
  <c r="C15" i="1" l="1"/>
  <c r="AF31" i="1" l="1"/>
  <c r="AF30" i="1"/>
  <c r="AF34" i="1"/>
  <c r="AF33" i="1"/>
  <c r="AF26" i="1"/>
  <c r="AF25" i="1"/>
  <c r="AF24" i="1"/>
  <c r="AF23" i="1"/>
  <c r="AF22" i="1"/>
  <c r="AF20" i="1"/>
  <c r="AF19" i="1"/>
  <c r="AF18" i="1"/>
  <c r="AF17" i="1"/>
  <c r="AF16" i="1"/>
  <c r="AF14" i="1"/>
  <c r="AF13" i="1"/>
  <c r="AF12" i="1"/>
  <c r="AF11" i="1"/>
  <c r="AF9" i="1" l="1"/>
  <c r="AF8" i="1" l="1"/>
  <c r="C32" i="1" l="1"/>
  <c r="C21" i="1"/>
  <c r="C29" i="1" l="1"/>
  <c r="C28" i="1" s="1"/>
  <c r="C7" i="1"/>
  <c r="C6" i="1" s="1"/>
  <c r="B9" i="1"/>
  <c r="B8" i="1"/>
  <c r="B14" i="1"/>
  <c r="B34" i="1"/>
  <c r="B33" i="1"/>
  <c r="B31" i="1"/>
  <c r="B30" i="1"/>
  <c r="B27" i="1"/>
  <c r="B26" i="1"/>
  <c r="B25" i="1"/>
  <c r="B24" i="1"/>
  <c r="B23" i="1"/>
  <c r="B22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1" i="1"/>
  <c r="E21" i="1"/>
  <c r="F21" i="1"/>
  <c r="G21" i="1"/>
  <c r="H21" i="1"/>
  <c r="I21" i="1"/>
  <c r="J21" i="1"/>
  <c r="K21" i="1"/>
  <c r="L21" i="1"/>
  <c r="M21" i="1"/>
  <c r="N21" i="1"/>
  <c r="O21" i="1"/>
  <c r="D29" i="1"/>
  <c r="D28" i="1" s="1"/>
  <c r="E29" i="1"/>
  <c r="E28" i="1" s="1"/>
  <c r="F29" i="1"/>
  <c r="F28" i="1" s="1"/>
  <c r="G29" i="1"/>
  <c r="G28" i="1" s="1"/>
  <c r="H29" i="1"/>
  <c r="H28" i="1" s="1"/>
  <c r="I29" i="1"/>
  <c r="I28" i="1" s="1"/>
  <c r="J29" i="1"/>
  <c r="J28" i="1" s="1"/>
  <c r="K29" i="1"/>
  <c r="K28" i="1" s="1"/>
  <c r="L29" i="1"/>
  <c r="L28" i="1" s="1"/>
  <c r="M29" i="1"/>
  <c r="M28" i="1" s="1"/>
  <c r="N29" i="1"/>
  <c r="N28" i="1" s="1"/>
  <c r="O29" i="1"/>
  <c r="O28" i="1" s="1"/>
  <c r="D32" i="1"/>
  <c r="E32" i="1"/>
  <c r="F32" i="1"/>
  <c r="G32" i="1"/>
  <c r="H32" i="1"/>
  <c r="I32" i="1"/>
  <c r="J32" i="1"/>
  <c r="K32" i="1"/>
  <c r="L32" i="1"/>
  <c r="M32" i="1"/>
  <c r="N32" i="1"/>
  <c r="O32" i="1"/>
  <c r="C5" i="1" l="1"/>
  <c r="H6" i="1"/>
  <c r="H5" i="1" s="1"/>
  <c r="O6" i="1"/>
  <c r="O5" i="1" s="1"/>
  <c r="K6" i="1"/>
  <c r="K5" i="1" s="1"/>
  <c r="G6" i="1"/>
  <c r="G5" i="1" s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AM21" i="1" l="1"/>
  <c r="AL10" i="1" l="1"/>
  <c r="AJ10" i="1" l="1"/>
  <c r="P30" i="1" l="1"/>
  <c r="P31" i="1"/>
  <c r="P34" i="1" l="1"/>
  <c r="P33" i="1"/>
  <c r="P27" i="1"/>
  <c r="P26" i="1"/>
  <c r="P25" i="1"/>
  <c r="P24" i="1"/>
  <c r="P23" i="1"/>
  <c r="P22" i="1"/>
  <c r="P20" i="1"/>
  <c r="P19" i="1"/>
  <c r="P18" i="1"/>
  <c r="P17" i="1"/>
  <c r="P16" i="1"/>
  <c r="P14" i="1"/>
  <c r="P13" i="1"/>
  <c r="P12" i="1"/>
  <c r="P11" i="1"/>
  <c r="P9" i="1"/>
  <c r="P8" i="1"/>
  <c r="AO29" i="1" l="1"/>
  <c r="B29" i="1" l="1"/>
  <c r="P15" i="1" l="1"/>
  <c r="P10" i="1"/>
  <c r="B32" i="1"/>
  <c r="B21" i="1"/>
  <c r="B15" i="1"/>
  <c r="B10" i="1"/>
  <c r="B7" i="1"/>
  <c r="AM32" i="1"/>
  <c r="AM15" i="1"/>
  <c r="AM10" i="1"/>
  <c r="P29" i="1"/>
  <c r="B28" i="1"/>
  <c r="AL15" i="1"/>
  <c r="AL7" i="1"/>
  <c r="S15" i="1"/>
  <c r="T15" i="1"/>
  <c r="U15" i="1"/>
  <c r="V15" i="1"/>
  <c r="W15" i="1"/>
  <c r="X15" i="1"/>
  <c r="R15" i="1"/>
  <c r="AJ15" i="1"/>
  <c r="AJ21" i="1"/>
  <c r="AG32" i="1"/>
  <c r="AG15" i="1"/>
  <c r="AF15" i="1"/>
  <c r="AE15" i="1"/>
  <c r="AE10" i="1"/>
  <c r="AE32" i="1"/>
  <c r="AE7" i="1"/>
  <c r="AC32" i="1"/>
  <c r="AB32" i="1"/>
  <c r="AA32" i="1"/>
  <c r="Z32" i="1"/>
  <c r="Y32" i="1"/>
  <c r="X32" i="1"/>
  <c r="W32" i="1"/>
  <c r="V32" i="1"/>
  <c r="U32" i="1"/>
  <c r="T32" i="1"/>
  <c r="S32" i="1"/>
  <c r="R32" i="1"/>
  <c r="AC29" i="1"/>
  <c r="AC28" i="1" s="1"/>
  <c r="AB29" i="1"/>
  <c r="AB28" i="1" s="1"/>
  <c r="AA29" i="1"/>
  <c r="AA28" i="1" s="1"/>
  <c r="Z29" i="1"/>
  <c r="Z28" i="1" s="1"/>
  <c r="Y29" i="1"/>
  <c r="Y28" i="1" s="1"/>
  <c r="X29" i="1"/>
  <c r="X28" i="1" s="1"/>
  <c r="W29" i="1"/>
  <c r="W28" i="1" s="1"/>
  <c r="V29" i="1"/>
  <c r="V28" i="1" s="1"/>
  <c r="U29" i="1"/>
  <c r="U28" i="1" s="1"/>
  <c r="T29" i="1"/>
  <c r="T28" i="1" s="1"/>
  <c r="S29" i="1"/>
  <c r="S28" i="1" s="1"/>
  <c r="R29" i="1"/>
  <c r="R28" i="1" s="1"/>
  <c r="AC21" i="1"/>
  <c r="AB21" i="1"/>
  <c r="AA21" i="1"/>
  <c r="Z21" i="1"/>
  <c r="Y21" i="1"/>
  <c r="X21" i="1"/>
  <c r="W21" i="1"/>
  <c r="V21" i="1"/>
  <c r="U21" i="1"/>
  <c r="T21" i="1"/>
  <c r="S21" i="1"/>
  <c r="R21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J32" i="1"/>
  <c r="AJ7" i="1"/>
  <c r="AJ6" i="1" s="1"/>
  <c r="AF32" i="1"/>
  <c r="AF29" i="1"/>
  <c r="AF28" i="1" s="1"/>
  <c r="AF21" i="1"/>
  <c r="AF10" i="1"/>
  <c r="AF7" i="1"/>
  <c r="AE21" i="1"/>
  <c r="AP32" i="1"/>
  <c r="AO32" i="1"/>
  <c r="AL32" i="1"/>
  <c r="AP29" i="1"/>
  <c r="AP28" i="1" s="1"/>
  <c r="AO28" i="1"/>
  <c r="AM29" i="1"/>
  <c r="AM28" i="1" s="1"/>
  <c r="AE29" i="1"/>
  <c r="AP21" i="1"/>
  <c r="AO21" i="1"/>
  <c r="AG21" i="1"/>
  <c r="AO7" i="1"/>
  <c r="AN7" i="1"/>
  <c r="AG29" i="1"/>
  <c r="AG28" i="1" s="1"/>
  <c r="AG10" i="1"/>
  <c r="AG7" i="1"/>
  <c r="AH32" i="1"/>
  <c r="AH29" i="1"/>
  <c r="AH28" i="1" s="1"/>
  <c r="AH21" i="1"/>
  <c r="AH15" i="1"/>
  <c r="AH7" i="1"/>
  <c r="AH10" i="1"/>
  <c r="AJ29" i="1"/>
  <c r="AJ28" i="1" s="1"/>
  <c r="AL29" i="1"/>
  <c r="AL28" i="1" s="1"/>
  <c r="P32" i="1"/>
  <c r="AL21" i="1"/>
  <c r="P21" i="1"/>
  <c r="P7" i="1"/>
  <c r="AN10" i="1"/>
  <c r="AN32" i="1"/>
  <c r="AN29" i="1"/>
  <c r="AN28" i="1" s="1"/>
  <c r="AN21" i="1"/>
  <c r="AN15" i="1"/>
  <c r="R6" i="1" l="1"/>
  <c r="R5" i="1" s="1"/>
  <c r="P28" i="1"/>
  <c r="AK5" i="1"/>
  <c r="AG6" i="1"/>
  <c r="AG5" i="1" s="1"/>
  <c r="AF6" i="1"/>
  <c r="AF5" i="1" s="1"/>
  <c r="AH6" i="1"/>
  <c r="AH5" i="1" s="1"/>
  <c r="AE28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  <c r="AI12" i="1" l="1"/>
  <c r="AI31" i="1"/>
  <c r="AI24" i="1"/>
  <c r="AI9" i="1"/>
  <c r="AI34" i="1"/>
  <c r="AD9" i="1" l="1"/>
  <c r="AQ9" i="1" s="1"/>
  <c r="AR9" i="1" s="1"/>
  <c r="AD31" i="1"/>
  <c r="AQ31" i="1" s="1"/>
  <c r="AR31" i="1" s="1"/>
  <c r="AD34" i="1"/>
  <c r="AQ34" i="1" s="1"/>
  <c r="AR34" i="1" s="1"/>
  <c r="AD24" i="1"/>
  <c r="AQ24" i="1" s="1"/>
  <c r="AR24" i="1" s="1"/>
  <c r="AD12" i="1"/>
  <c r="AQ12" i="1" s="1"/>
  <c r="AR12" i="1" s="1"/>
  <c r="AI13" i="1"/>
  <c r="AI17" i="1"/>
  <c r="AD13" i="1" l="1"/>
  <c r="AQ13" i="1" s="1"/>
  <c r="AR13" i="1" s="1"/>
  <c r="AI33" i="1"/>
  <c r="AD33" i="1" s="1"/>
  <c r="AI11" i="1"/>
  <c r="AI26" i="1"/>
  <c r="AI23" i="1"/>
  <c r="AI30" i="1"/>
  <c r="AI8" i="1"/>
  <c r="AD17" i="1"/>
  <c r="AI14" i="1"/>
  <c r="AD23" i="1" l="1"/>
  <c r="AQ23" i="1" s="1"/>
  <c r="AR23" i="1" s="1"/>
  <c r="AI18" i="1"/>
  <c r="AI25" i="1"/>
  <c r="AI20" i="1"/>
  <c r="AI16" i="1"/>
  <c r="AD11" i="1"/>
  <c r="AI10" i="1"/>
  <c r="AD14" i="1"/>
  <c r="AQ14" i="1" s="1"/>
  <c r="AR14" i="1" s="1"/>
  <c r="AD30" i="1"/>
  <c r="AI29" i="1"/>
  <c r="AI22" i="1"/>
  <c r="AD26" i="1"/>
  <c r="AQ26" i="1" s="1"/>
  <c r="AR26" i="1" s="1"/>
  <c r="AD8" i="1"/>
  <c r="AI7" i="1"/>
  <c r="AI19" i="1"/>
  <c r="AI32" i="1"/>
  <c r="AQ17" i="1"/>
  <c r="AR17" i="1" s="1"/>
  <c r="AQ8" i="1" l="1"/>
  <c r="AR8" i="1" s="1"/>
  <c r="AD7" i="1"/>
  <c r="AQ30" i="1"/>
  <c r="AR30" i="1" s="1"/>
  <c r="AD29" i="1"/>
  <c r="AD19" i="1"/>
  <c r="AQ19" i="1" s="1"/>
  <c r="AR19" i="1" s="1"/>
  <c r="AQ11" i="1"/>
  <c r="AR11" i="1" s="1"/>
  <c r="AD10" i="1"/>
  <c r="AQ10" i="1" s="1"/>
  <c r="AR10" i="1" s="1"/>
  <c r="AD20" i="1"/>
  <c r="AQ20" i="1" s="1"/>
  <c r="AR20" i="1" s="1"/>
  <c r="AD18" i="1"/>
  <c r="AQ18" i="1" s="1"/>
  <c r="AR18" i="1" s="1"/>
  <c r="AD27" i="1"/>
  <c r="AQ27" i="1" s="1"/>
  <c r="AR27" i="1" s="1"/>
  <c r="AQ33" i="1"/>
  <c r="AR33" i="1" s="1"/>
  <c r="AD32" i="1"/>
  <c r="AQ32" i="1" s="1"/>
  <c r="AR32" i="1" s="1"/>
  <c r="AD22" i="1"/>
  <c r="AI21" i="1"/>
  <c r="AI6" i="1"/>
  <c r="AI28" i="1"/>
  <c r="AD16" i="1"/>
  <c r="AI15" i="1"/>
  <c r="AD25" i="1"/>
  <c r="AQ25" i="1" s="1"/>
  <c r="AR25" i="1" s="1"/>
  <c r="AQ29" i="1" l="1"/>
  <c r="AR29" i="1" s="1"/>
  <c r="AD28" i="1"/>
  <c r="AQ28" i="1" s="1"/>
  <c r="AR28" i="1" s="1"/>
  <c r="AI5" i="1"/>
  <c r="AQ22" i="1"/>
  <c r="AR22" i="1" s="1"/>
  <c r="AD21" i="1"/>
  <c r="AQ21" i="1" s="1"/>
  <c r="AR21" i="1" s="1"/>
  <c r="AQ7" i="1"/>
  <c r="AR7" i="1" s="1"/>
  <c r="AD6" i="1"/>
  <c r="AQ16" i="1"/>
  <c r="AR16" i="1" s="1"/>
  <c r="AD15" i="1"/>
  <c r="AQ15" i="1" s="1"/>
  <c r="AR15" i="1" s="1"/>
  <c r="AQ6" i="1" l="1"/>
  <c r="AR6" i="1" s="1"/>
  <c r="AD5" i="1"/>
  <c r="AQ5" i="1" s="1"/>
  <c r="AR5" i="1" s="1"/>
</calcChain>
</file>

<file path=xl/sharedStrings.xml><?xml version="1.0" encoding="utf-8"?>
<sst xmlns="http://schemas.openxmlformats.org/spreadsheetml/2006/main" count="72" uniqueCount="46">
  <si>
    <t>2015 /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</si>
  <si>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</si>
  <si>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</si>
  <si>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</si>
  <si>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</si>
  <si>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</si>
  <si>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</si>
  <si>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</si>
  <si>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</si>
  <si>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</si>
  <si>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</si>
  <si>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</si>
  <si>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</si>
  <si>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7M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</si>
  <si>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</si>
  <si>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</si>
  <si>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</si>
  <si>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</si>
  <si>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</si>
  <si>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</si>
  <si>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</si>
  <si>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</si>
  <si>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</si>
  <si>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</si>
  <si>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</si>
  <si>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</si>
  <si>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</si>
  <si>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</si>
  <si>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</si>
  <si>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</si>
  <si>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</si>
  <si>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</si>
  <si>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</si>
  <si>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</si>
  <si>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</si>
  <si>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</si>
  <si>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</si>
  <si>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</si>
  <si>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</si>
  <si>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</si>
  <si>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</si>
  <si>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</si>
  <si>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</si>
  <si>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7M 2015 (thsd.tonnes)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</si>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</sst>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5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0;&#1102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0;&#1102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L8">
            <v>2587.7999999999993</v>
          </cell>
        </row>
        <row r="9">
          <cell r="AL9">
            <v>3305.2099999999991</v>
          </cell>
        </row>
        <row r="11">
          <cell r="AL11">
            <v>319.20000000000027</v>
          </cell>
        </row>
        <row r="12">
          <cell r="AL12">
            <v>224.69999999999982</v>
          </cell>
        </row>
        <row r="13">
          <cell r="AL13">
            <v>1.1900000000000013</v>
          </cell>
        </row>
        <row r="14">
          <cell r="AL14">
            <v>1148.5600000000004</v>
          </cell>
        </row>
        <row r="16">
          <cell r="AL16">
            <v>352.69999999999982</v>
          </cell>
        </row>
        <row r="17">
          <cell r="AL17">
            <v>259.20000000000027</v>
          </cell>
        </row>
        <row r="18">
          <cell r="AL18">
            <v>4.8000000000000007</v>
          </cell>
        </row>
        <row r="19">
          <cell r="AL19">
            <v>20.870000000000005</v>
          </cell>
        </row>
        <row r="20">
          <cell r="AL20">
            <v>567.5</v>
          </cell>
        </row>
        <row r="25">
          <cell r="AL25">
            <v>927.39999999999986</v>
          </cell>
        </row>
        <row r="30">
          <cell r="AL30">
            <v>207.79999999999995</v>
          </cell>
        </row>
        <row r="31">
          <cell r="AL31">
            <v>191.39999999999986</v>
          </cell>
        </row>
        <row r="32">
          <cell r="AL32">
            <v>70.800000000000011</v>
          </cell>
        </row>
        <row r="33">
          <cell r="AL33">
            <v>148.90000000000009</v>
          </cell>
        </row>
        <row r="35">
          <cell r="AL35">
            <v>127</v>
          </cell>
        </row>
        <row r="37">
          <cell r="AL37">
            <v>93.100000000000023</v>
          </cell>
        </row>
        <row r="39">
          <cell r="AL39">
            <v>94.59999999999998</v>
          </cell>
        </row>
        <row r="43">
          <cell r="AL43">
            <v>66.599999999999966</v>
          </cell>
        </row>
        <row r="45">
          <cell r="AL45">
            <v>220.19999999999993</v>
          </cell>
        </row>
        <row r="47">
          <cell r="AL47">
            <v>75.100000000000023</v>
          </cell>
        </row>
        <row r="49">
          <cell r="AL49">
            <v>3.8999999999999915</v>
          </cell>
        </row>
        <row r="53">
          <cell r="AL53">
            <v>21.5</v>
          </cell>
        </row>
        <row r="55">
          <cell r="AL55">
            <v>6</v>
          </cell>
        </row>
        <row r="62">
          <cell r="AL62">
            <v>71.399999999999977</v>
          </cell>
        </row>
        <row r="64">
          <cell r="AL64">
            <v>2.9000000000000004</v>
          </cell>
        </row>
        <row r="67">
          <cell r="AL67">
            <v>0</v>
          </cell>
        </row>
        <row r="69">
          <cell r="AL69">
            <v>3.7000000000000028</v>
          </cell>
        </row>
        <row r="74">
          <cell r="AL74">
            <v>0</v>
          </cell>
        </row>
        <row r="79">
          <cell r="AL79">
            <v>14.700000000000003</v>
          </cell>
        </row>
        <row r="80">
          <cell r="AL80">
            <v>16.599999999999994</v>
          </cell>
        </row>
        <row r="81">
          <cell r="AL81">
            <v>10.100000000000001</v>
          </cell>
        </row>
        <row r="82">
          <cell r="AL82">
            <v>121.20000000000005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8"/>
  <sheetViews>
    <sheetView tabSelected="1" zoomScaleNormal="10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10" width="10.7109375" customWidth="1"/>
    <col min="11" max="15" width="10.7109375" hidden="1" customWidth="1" outlineLevel="1"/>
    <col min="16" max="16" width="11.28515625" style="1" customWidth="1" collapsed="1"/>
    <col min="17" max="17" width="11.28515625" style="1" customWidth="1"/>
    <col min="18" max="24" width="10.7109375" customWidth="1"/>
    <col min="25" max="27" width="10.7109375" hidden="1" customWidth="1" outlineLevel="1"/>
    <col min="28" max="28" width="10.7109375" hidden="1" customWidth="1" outlineLevel="1" collapsed="1"/>
    <col min="29" max="29" width="10.7109375" hidden="1" customWidth="1" outlineLevel="1"/>
    <col min="30" max="30" width="10.7109375" style="1" customWidth="1" collapsed="1"/>
    <col min="31" max="37" width="10.7109375" customWidth="1"/>
    <col min="38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43</v>
      </c>
    </row>
    <row r="3" spans="1:47" s="24" customFormat="1" ht="15" customHeight="1" x14ac:dyDescent="0.2">
      <c r="A3" s="37"/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2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38" t="s">
        <v>0</v>
      </c>
      <c r="AR3" s="39"/>
      <c r="AS3" s="35"/>
    </row>
    <row r="4" spans="1:47" s="24" customFormat="1" ht="30.75" customHeight="1" x14ac:dyDescent="0.2">
      <c r="A4" s="37"/>
      <c r="B4" s="31">
        <v>2013</v>
      </c>
      <c r="C4" s="31" t="s">
        <v>13</v>
      </c>
      <c r="D4" s="32" t="s">
        <v>1</v>
      </c>
      <c r="E4" s="32" t="s">
        <v>2</v>
      </c>
      <c r="F4" s="32" t="s">
        <v>3</v>
      </c>
      <c r="G4" s="32" t="s">
        <v>4</v>
      </c>
      <c r="H4" s="32" t="s">
        <v>5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1">
        <v>2014</v>
      </c>
      <c r="Q4" s="31" t="s">
        <v>13</v>
      </c>
      <c r="R4" s="32" t="s">
        <v>1</v>
      </c>
      <c r="S4" s="32" t="s">
        <v>2</v>
      </c>
      <c r="T4" s="32" t="s">
        <v>3</v>
      </c>
      <c r="U4" s="32" t="s">
        <v>4</v>
      </c>
      <c r="V4" s="32" t="s">
        <v>5</v>
      </c>
      <c r="W4" s="32" t="s">
        <v>6</v>
      </c>
      <c r="X4" s="32" t="s">
        <v>7</v>
      </c>
      <c r="Y4" s="32" t="s">
        <v>8</v>
      </c>
      <c r="Z4" s="32" t="s">
        <v>9</v>
      </c>
      <c r="AA4" s="32" t="s">
        <v>10</v>
      </c>
      <c r="AB4" s="32" t="s">
        <v>11</v>
      </c>
      <c r="AC4" s="32" t="s">
        <v>12</v>
      </c>
      <c r="AD4" s="31">
        <v>2015</v>
      </c>
      <c r="AE4" s="32" t="s">
        <v>1</v>
      </c>
      <c r="AF4" s="32" t="s">
        <v>2</v>
      </c>
      <c r="AG4" s="32" t="s">
        <v>3</v>
      </c>
      <c r="AH4" s="32" t="s">
        <v>4</v>
      </c>
      <c r="AI4" s="32" t="s">
        <v>5</v>
      </c>
      <c r="AJ4" s="32" t="s">
        <v>6</v>
      </c>
      <c r="AK4" s="32" t="s">
        <v>7</v>
      </c>
      <c r="AL4" s="32" t="s">
        <v>8</v>
      </c>
      <c r="AM4" s="32" t="s">
        <v>9</v>
      </c>
      <c r="AN4" s="32" t="s">
        <v>10</v>
      </c>
      <c r="AO4" s="32" t="s">
        <v>11</v>
      </c>
      <c r="AP4" s="32" t="s">
        <v>12</v>
      </c>
      <c r="AQ4" s="40" t="s">
        <v>44</v>
      </c>
      <c r="AR4" s="41" t="s">
        <v>45</v>
      </c>
    </row>
    <row r="5" spans="1:47" x14ac:dyDescent="0.2">
      <c r="A5" s="3" t="s">
        <v>14</v>
      </c>
      <c r="B5" s="12">
        <f t="shared" ref="B5:AP5" si="0">B6+B15+B21+B28</f>
        <v>140981.964782</v>
      </c>
      <c r="C5" s="12">
        <f t="shared" si="0"/>
        <v>83278.254781999989</v>
      </c>
      <c r="D5" s="12">
        <f t="shared" si="0"/>
        <v>12422.554782000001</v>
      </c>
      <c r="E5" s="12">
        <f t="shared" si="0"/>
        <v>11588.000000000002</v>
      </c>
      <c r="F5" s="12">
        <f t="shared" si="0"/>
        <v>12960.099999999999</v>
      </c>
      <c r="G5" s="12">
        <f t="shared" si="0"/>
        <v>12531.180000000002</v>
      </c>
      <c r="H5" s="12">
        <f t="shared" si="0"/>
        <v>11816.29</v>
      </c>
      <c r="I5" s="12">
        <f t="shared" si="0"/>
        <v>10803.9</v>
      </c>
      <c r="J5" s="12">
        <f t="shared" si="0"/>
        <v>11156.230000000001</v>
      </c>
      <c r="K5" s="12">
        <f t="shared" si="0"/>
        <v>11278.909999999996</v>
      </c>
      <c r="L5" s="12">
        <f t="shared" si="0"/>
        <v>11970.900000000005</v>
      </c>
      <c r="M5" s="12">
        <f t="shared" si="0"/>
        <v>11597.899999999992</v>
      </c>
      <c r="N5" s="12">
        <f t="shared" si="0"/>
        <v>11352.499999999998</v>
      </c>
      <c r="O5" s="12">
        <f t="shared" si="0"/>
        <v>11503.500000000007</v>
      </c>
      <c r="P5" s="12">
        <f t="shared" si="0"/>
        <v>131111.42000000001</v>
      </c>
      <c r="Q5" s="12">
        <f t="shared" si="0"/>
        <v>79615.06</v>
      </c>
      <c r="R5" s="12">
        <f t="shared" si="0"/>
        <v>10902.9</v>
      </c>
      <c r="S5" s="12">
        <f t="shared" si="0"/>
        <v>10651.81</v>
      </c>
      <c r="T5" s="12">
        <f t="shared" si="0"/>
        <v>12065.6</v>
      </c>
      <c r="U5" s="12">
        <f t="shared" si="0"/>
        <v>12472.880999999999</v>
      </c>
      <c r="V5" s="12">
        <f t="shared" si="0"/>
        <v>12032.868999999999</v>
      </c>
      <c r="W5" s="12">
        <f t="shared" si="0"/>
        <v>10618.19</v>
      </c>
      <c r="X5" s="12">
        <f t="shared" si="0"/>
        <v>10870.81</v>
      </c>
      <c r="Y5" s="12">
        <f t="shared" si="0"/>
        <v>10610.449999999999</v>
      </c>
      <c r="Z5" s="12">
        <f t="shared" si="0"/>
        <v>10771.720000000005</v>
      </c>
      <c r="AA5" s="12">
        <f t="shared" si="0"/>
        <v>10681.6</v>
      </c>
      <c r="AB5" s="12">
        <f t="shared" si="0"/>
        <v>10391.129999999999</v>
      </c>
      <c r="AC5" s="12">
        <f t="shared" si="0"/>
        <v>9041.4599999999991</v>
      </c>
      <c r="AD5" s="12">
        <f t="shared" si="0"/>
        <v>81309.42</v>
      </c>
      <c r="AE5" s="12">
        <f t="shared" si="0"/>
        <v>12666.5</v>
      </c>
      <c r="AF5" s="12">
        <f t="shared" si="0"/>
        <v>10602.720000000001</v>
      </c>
      <c r="AG5" s="12">
        <f t="shared" si="0"/>
        <v>12356.460000000001</v>
      </c>
      <c r="AH5" s="12">
        <f t="shared" si="0"/>
        <v>11750.35</v>
      </c>
      <c r="AI5" s="12">
        <f t="shared" si="0"/>
        <v>11307.490000000002</v>
      </c>
      <c r="AJ5" s="12">
        <f t="shared" si="0"/>
        <v>11501.869999999999</v>
      </c>
      <c r="AK5" s="12">
        <f t="shared" si="0"/>
        <v>11124.029999999999</v>
      </c>
      <c r="AL5" s="12">
        <f t="shared" si="0"/>
        <v>0</v>
      </c>
      <c r="AM5" s="12">
        <f t="shared" si="0"/>
        <v>0</v>
      </c>
      <c r="AN5" s="12">
        <f t="shared" si="0"/>
        <v>0</v>
      </c>
      <c r="AO5" s="12">
        <f t="shared" si="0"/>
        <v>0</v>
      </c>
      <c r="AP5" s="12">
        <f t="shared" si="0"/>
        <v>0</v>
      </c>
      <c r="AQ5" s="12">
        <f>AD5-Q5</f>
        <v>1694.3600000000006</v>
      </c>
      <c r="AR5" s="27">
        <f>AQ5/Q5</f>
        <v>2.1281903197711595E-2</v>
      </c>
      <c r="AS5" s="28"/>
      <c r="AT5" s="30"/>
    </row>
    <row r="6" spans="1:47" x14ac:dyDescent="0.2">
      <c r="A6" s="4" t="s">
        <v>15</v>
      </c>
      <c r="B6" s="13">
        <f t="shared" ref="B6:N6" si="1">B7+B10+B13+B14</f>
        <v>116768.31</v>
      </c>
      <c r="C6" s="13">
        <f t="shared" ref="C6" si="2">C7+C10+C13+C14</f>
        <v>70161.099999999991</v>
      </c>
      <c r="D6" s="13">
        <f t="shared" si="1"/>
        <v>10606.400000000001</v>
      </c>
      <c r="E6" s="13">
        <f t="shared" si="1"/>
        <v>9707.4000000000015</v>
      </c>
      <c r="F6" s="13">
        <f t="shared" si="1"/>
        <v>10717.099999999999</v>
      </c>
      <c r="G6" s="13">
        <f t="shared" si="1"/>
        <v>11040.920000000002</v>
      </c>
      <c r="H6" s="13">
        <f t="shared" si="1"/>
        <v>9805.15</v>
      </c>
      <c r="I6" s="13">
        <f t="shared" si="1"/>
        <v>9141.5</v>
      </c>
      <c r="J6" s="13">
        <f t="shared" si="1"/>
        <v>9142.630000000001</v>
      </c>
      <c r="K6" s="13">
        <f t="shared" si="1"/>
        <v>9034.3099999999977</v>
      </c>
      <c r="L6" s="13">
        <f t="shared" si="1"/>
        <v>9776.100000000004</v>
      </c>
      <c r="M6" s="13">
        <f t="shared" si="1"/>
        <v>9583.8999999999924</v>
      </c>
      <c r="N6" s="13">
        <f t="shared" si="1"/>
        <v>9225.3999999999978</v>
      </c>
      <c r="O6" s="13">
        <f>O7+O10+O13+O14</f>
        <v>8987.5000000000073</v>
      </c>
      <c r="P6" s="13">
        <f>P7+P10+P13+P14</f>
        <v>101478.62000000001</v>
      </c>
      <c r="Q6" s="13">
        <f t="shared" ref="Q6" si="3">Q7+Q10+Q13+Q14</f>
        <v>63464.68</v>
      </c>
      <c r="R6" s="13">
        <f t="shared" ref="R6:AB6" si="4">R7+R10+R13+R14</f>
        <v>8822.7000000000007</v>
      </c>
      <c r="S6" s="13">
        <f t="shared" si="4"/>
        <v>8429.6099999999988</v>
      </c>
      <c r="T6" s="13">
        <f t="shared" si="4"/>
        <v>9691.2999999999993</v>
      </c>
      <c r="U6" s="13">
        <f t="shared" si="4"/>
        <v>9811.08</v>
      </c>
      <c r="V6" s="13">
        <f t="shared" si="4"/>
        <v>9493.2699999999986</v>
      </c>
      <c r="W6" s="13">
        <f t="shared" si="4"/>
        <v>8685.1800000000021</v>
      </c>
      <c r="X6" s="13">
        <f t="shared" si="4"/>
        <v>8531.5399999999991</v>
      </c>
      <c r="Y6" s="13">
        <f t="shared" si="4"/>
        <v>7670.630000000001</v>
      </c>
      <c r="Z6" s="13">
        <f t="shared" si="4"/>
        <v>8180.6200000000026</v>
      </c>
      <c r="AA6" s="13">
        <f t="shared" si="4"/>
        <v>8223.1999999999989</v>
      </c>
      <c r="AB6" s="13">
        <f t="shared" si="4"/>
        <v>7663.33</v>
      </c>
      <c r="AC6" s="13">
        <f>AC7+AC10+AC13+AC14</f>
        <v>6276.1600000000008</v>
      </c>
      <c r="AD6" s="13">
        <f t="shared" ref="AD6" si="5">AD7+AD10+AD13+AD14</f>
        <v>63640.7</v>
      </c>
      <c r="AE6" s="13">
        <f>AE7+AE10+AE13+AE14</f>
        <v>10243.1</v>
      </c>
      <c r="AF6" s="13">
        <f t="shared" ref="AF6:AO6" si="6">AF7+AF10+AF13+AF14</f>
        <v>8479</v>
      </c>
      <c r="AG6" s="13">
        <f t="shared" si="6"/>
        <v>9631.4600000000009</v>
      </c>
      <c r="AH6" s="13">
        <f>AH7+AH10+AH13+AH14</f>
        <v>9470.3500000000022</v>
      </c>
      <c r="AI6" s="13">
        <f t="shared" si="6"/>
        <v>8459.59</v>
      </c>
      <c r="AJ6" s="13">
        <f t="shared" si="6"/>
        <v>9051.869999999999</v>
      </c>
      <c r="AK6" s="13">
        <f t="shared" si="6"/>
        <v>8305.33</v>
      </c>
      <c r="AL6" s="13">
        <f>AL7+AL10+AL13+AL14</f>
        <v>0</v>
      </c>
      <c r="AM6" s="13">
        <f t="shared" si="6"/>
        <v>0</v>
      </c>
      <c r="AN6" s="13">
        <f t="shared" si="6"/>
        <v>0</v>
      </c>
      <c r="AO6" s="13">
        <f t="shared" si="6"/>
        <v>0</v>
      </c>
      <c r="AP6" s="13">
        <f>AP7+AP10+AP13+AP14</f>
        <v>0</v>
      </c>
      <c r="AQ6" s="13">
        <f t="shared" ref="AQ6:AQ34" si="7">AD6-Q6</f>
        <v>176.0199999999968</v>
      </c>
      <c r="AR6" s="25">
        <f t="shared" ref="AR6:AR34" si="8">AQ6/Q6</f>
        <v>2.7735111876400669E-3</v>
      </c>
      <c r="AS6" s="28"/>
      <c r="AT6" s="30"/>
    </row>
    <row r="7" spans="1:47" x14ac:dyDescent="0.2">
      <c r="A7" s="5" t="s">
        <v>16</v>
      </c>
      <c r="B7" s="15">
        <f>SUM(B8:B9)</f>
        <v>91735.9</v>
      </c>
      <c r="C7" s="15">
        <f>SUM(C8:C9)</f>
        <v>54720.1</v>
      </c>
      <c r="D7" s="15">
        <f>SUM(D8:D9)</f>
        <v>8251.5</v>
      </c>
      <c r="E7" s="15">
        <f t="shared" ref="E7:N7" si="9">SUM(E8:E9)</f>
        <v>7515.3000000000011</v>
      </c>
      <c r="F7" s="15">
        <f t="shared" si="9"/>
        <v>8250.1999999999989</v>
      </c>
      <c r="G7" s="15">
        <f t="shared" si="9"/>
        <v>8909.8000000000011</v>
      </c>
      <c r="H7" s="15">
        <f t="shared" si="9"/>
        <v>7937.1999999999989</v>
      </c>
      <c r="I7" s="15">
        <f t="shared" si="9"/>
        <v>6954</v>
      </c>
      <c r="J7" s="15">
        <f t="shared" si="9"/>
        <v>6902.0999999999985</v>
      </c>
      <c r="K7" s="15">
        <f t="shared" si="9"/>
        <v>6742.2999999999993</v>
      </c>
      <c r="L7" s="15">
        <f t="shared" si="9"/>
        <v>7967.2000000000044</v>
      </c>
      <c r="M7" s="15">
        <f t="shared" si="9"/>
        <v>8083.8999999999942</v>
      </c>
      <c r="N7" s="15">
        <f t="shared" si="9"/>
        <v>7373.8999999999978</v>
      </c>
      <c r="O7" s="15">
        <f t="shared" ref="O7:AC7" si="10">SUM(O8:O9)</f>
        <v>6848.5000000000073</v>
      </c>
      <c r="P7" s="15">
        <f>SUM(P8:P9)</f>
        <v>72779.960000000006</v>
      </c>
      <c r="Q7" s="15">
        <f>SUM(Q8:Q9)</f>
        <v>45765.07</v>
      </c>
      <c r="R7" s="15">
        <f t="shared" si="10"/>
        <v>6351.2</v>
      </c>
      <c r="S7" s="15">
        <f t="shared" si="10"/>
        <v>6170.3</v>
      </c>
      <c r="T7" s="15">
        <f t="shared" si="10"/>
        <v>6969.5</v>
      </c>
      <c r="U7" s="15">
        <f t="shared" si="10"/>
        <v>7066.76</v>
      </c>
      <c r="V7" s="15">
        <f t="shared" si="10"/>
        <v>6954.739999999998</v>
      </c>
      <c r="W7" s="15">
        <f t="shared" si="10"/>
        <v>6249.7100000000009</v>
      </c>
      <c r="X7" s="15">
        <f t="shared" si="10"/>
        <v>6002.8599999999988</v>
      </c>
      <c r="Y7" s="15">
        <f t="shared" si="10"/>
        <v>5417.1500000000005</v>
      </c>
      <c r="Z7" s="15">
        <f t="shared" si="10"/>
        <v>5960.3700000000026</v>
      </c>
      <c r="AA7" s="15">
        <f t="shared" si="10"/>
        <v>6119.4999999999964</v>
      </c>
      <c r="AB7" s="15">
        <f t="shared" si="10"/>
        <v>5459.4000000000015</v>
      </c>
      <c r="AC7" s="15">
        <f t="shared" si="10"/>
        <v>4058.4700000000012</v>
      </c>
      <c r="AD7" s="15">
        <f>SUM(AD8:AD9)</f>
        <v>44079.6</v>
      </c>
      <c r="AE7" s="15">
        <f>SUM(AE8:AE9)</f>
        <v>7227</v>
      </c>
      <c r="AF7" s="15">
        <f>SUM(AF8:AF9)</f>
        <v>5797.08</v>
      </c>
      <c r="AG7" s="15">
        <f t="shared" ref="AG7:AO7" si="11">SUM(AG8:AG9)</f>
        <v>6484.65</v>
      </c>
      <c r="AH7" s="15">
        <f>SUM(AH8:AH9)</f>
        <v>6515.5700000000015</v>
      </c>
      <c r="AI7" s="15">
        <f t="shared" si="11"/>
        <v>5842.1999999999989</v>
      </c>
      <c r="AJ7" s="15">
        <f t="shared" si="11"/>
        <v>6320.09</v>
      </c>
      <c r="AK7" s="15">
        <f t="shared" si="11"/>
        <v>5893.0099999999984</v>
      </c>
      <c r="AL7" s="15">
        <f>SUM(AL8:AL9)</f>
        <v>0</v>
      </c>
      <c r="AM7" s="15">
        <f t="shared" si="11"/>
        <v>0</v>
      </c>
      <c r="AN7" s="15">
        <f t="shared" si="11"/>
        <v>0</v>
      </c>
      <c r="AO7" s="15">
        <f t="shared" si="11"/>
        <v>0</v>
      </c>
      <c r="AP7" s="15">
        <f>SUM(AP8:AP9)</f>
        <v>0</v>
      </c>
      <c r="AQ7" s="15">
        <f t="shared" si="7"/>
        <v>-1685.4700000000012</v>
      </c>
      <c r="AR7" s="26">
        <f t="shared" si="8"/>
        <v>-3.6828742969255833E-2</v>
      </c>
      <c r="AS7" s="28"/>
      <c r="AT7" s="30"/>
    </row>
    <row r="8" spans="1:47" s="7" customFormat="1" x14ac:dyDescent="0.2">
      <c r="A8" s="6" t="s">
        <v>17</v>
      </c>
      <c r="B8" s="14">
        <f t="shared" ref="B8:B9" si="12">SUM(D8:O8)</f>
        <v>37214.400000000001</v>
      </c>
      <c r="C8" s="14">
        <f>SUM(D8:J8)</f>
        <v>22035.8</v>
      </c>
      <c r="D8" s="14">
        <v>2854.4</v>
      </c>
      <c r="E8" s="14">
        <v>3214.2000000000003</v>
      </c>
      <c r="F8" s="14">
        <v>3463.6000000000004</v>
      </c>
      <c r="G8" s="14">
        <v>3108.6999999999989</v>
      </c>
      <c r="H8" s="14">
        <v>3146.6000000000004</v>
      </c>
      <c r="I8" s="14">
        <v>3189.2000000000007</v>
      </c>
      <c r="J8" s="14">
        <v>3059.0999999999985</v>
      </c>
      <c r="K8" s="14">
        <v>3030.9000000000015</v>
      </c>
      <c r="L8" s="14">
        <v>3272.5</v>
      </c>
      <c r="M8" s="14">
        <v>3149.0999999999985</v>
      </c>
      <c r="N8" s="14">
        <v>2981.8999999999978</v>
      </c>
      <c r="O8" s="14">
        <v>2744.2000000000044</v>
      </c>
      <c r="P8" s="14">
        <f>SUM(R8:AC8)</f>
        <v>30426.1</v>
      </c>
      <c r="Q8" s="14">
        <f>SUM(R8:X8)</f>
        <v>19303.55</v>
      </c>
      <c r="R8" s="14">
        <v>2657</v>
      </c>
      <c r="S8" s="14">
        <v>2553.8000000000002</v>
      </c>
      <c r="T8" s="14">
        <v>3155.9999999999991</v>
      </c>
      <c r="U8" s="14">
        <v>2861.5300000000007</v>
      </c>
      <c r="V8" s="14">
        <v>2944.0699999999997</v>
      </c>
      <c r="W8" s="14">
        <v>2635.4499999999989</v>
      </c>
      <c r="X8" s="14">
        <v>2495.7000000000007</v>
      </c>
      <c r="Y8" s="14">
        <v>2119.9500000000007</v>
      </c>
      <c r="Z8" s="14">
        <v>2617.7999999999993</v>
      </c>
      <c r="AA8" s="14">
        <v>2497.2000000000007</v>
      </c>
      <c r="AB8" s="14">
        <v>2136</v>
      </c>
      <c r="AC8" s="14">
        <v>1751.5999999999985</v>
      </c>
      <c r="AD8" s="14">
        <f>SUM(AE8:AP8)</f>
        <v>18357</v>
      </c>
      <c r="AE8" s="14">
        <v>3127.8</v>
      </c>
      <c r="AF8" s="14">
        <f>[18]объемы!$AG$8</f>
        <v>2499.5</v>
      </c>
      <c r="AG8" s="14">
        <f>[19]объемы!$AH$8</f>
        <v>2961.2</v>
      </c>
      <c r="AH8" s="14">
        <f>[20]объемы!$AI$8</f>
        <v>2430.2000000000007</v>
      </c>
      <c r="AI8" s="14">
        <f>[21]объемы!$AJ$8</f>
        <v>2428</v>
      </c>
      <c r="AJ8" s="14">
        <f>[22]объемы!$AK$8</f>
        <v>2322.5</v>
      </c>
      <c r="AK8" s="14">
        <f>[23]объемы!$AL$8</f>
        <v>2587.7999999999993</v>
      </c>
      <c r="AL8" s="14"/>
      <c r="AM8" s="14"/>
      <c r="AN8" s="14"/>
      <c r="AO8" s="14"/>
      <c r="AP8" s="14"/>
      <c r="AQ8" s="15">
        <f t="shared" si="7"/>
        <v>-946.54999999999927</v>
      </c>
      <c r="AR8" s="26">
        <f t="shared" si="8"/>
        <v>-4.9035022055528607E-2</v>
      </c>
      <c r="AS8" s="28"/>
      <c r="AT8" s="30"/>
    </row>
    <row r="9" spans="1:47" s="7" customFormat="1" x14ac:dyDescent="0.2">
      <c r="A9" s="6" t="s">
        <v>18</v>
      </c>
      <c r="B9" s="14">
        <f t="shared" si="12"/>
        <v>54521.5</v>
      </c>
      <c r="C9" s="14">
        <f>SUM(D9:J9)</f>
        <v>32684.3</v>
      </c>
      <c r="D9" s="14">
        <v>5397.1</v>
      </c>
      <c r="E9" s="14">
        <v>4301.1000000000004</v>
      </c>
      <c r="F9" s="14">
        <v>4786.5999999999985</v>
      </c>
      <c r="G9" s="14">
        <v>5801.1000000000022</v>
      </c>
      <c r="H9" s="14">
        <v>4790.5999999999985</v>
      </c>
      <c r="I9" s="14">
        <v>3764.7999999999993</v>
      </c>
      <c r="J9" s="14">
        <v>3843</v>
      </c>
      <c r="K9" s="14">
        <v>3711.3999999999978</v>
      </c>
      <c r="L9" s="14">
        <v>4694.7000000000044</v>
      </c>
      <c r="M9" s="14">
        <v>4934.7999999999956</v>
      </c>
      <c r="N9" s="14">
        <v>4392</v>
      </c>
      <c r="O9" s="14">
        <v>4104.3000000000029</v>
      </c>
      <c r="P9" s="14">
        <f>SUM(R9:AC9)</f>
        <v>42353.860000000008</v>
      </c>
      <c r="Q9" s="14">
        <f>SUM(R9:X9)</f>
        <v>26461.52</v>
      </c>
      <c r="R9" s="15">
        <v>3694.2</v>
      </c>
      <c r="S9" s="14">
        <v>3616.5</v>
      </c>
      <c r="T9" s="14">
        <v>3813.5000000000009</v>
      </c>
      <c r="U9" s="15">
        <v>4205.2299999999996</v>
      </c>
      <c r="V9" s="14">
        <v>4010.6699999999983</v>
      </c>
      <c r="W9" s="14">
        <v>3614.260000000002</v>
      </c>
      <c r="X9" s="14">
        <v>3507.1599999999985</v>
      </c>
      <c r="Y9" s="14">
        <v>3297.2</v>
      </c>
      <c r="Z9" s="14">
        <v>3342.5700000000033</v>
      </c>
      <c r="AA9" s="14">
        <v>3622.2999999999956</v>
      </c>
      <c r="AB9" s="14">
        <v>3323.4000000000015</v>
      </c>
      <c r="AC9" s="14">
        <v>2306.8700000000026</v>
      </c>
      <c r="AD9" s="14">
        <f>SUM(AE9:AP9)</f>
        <v>25722.6</v>
      </c>
      <c r="AE9" s="15">
        <v>4099.2</v>
      </c>
      <c r="AF9" s="14">
        <f>[18]объемы!$AG$9</f>
        <v>3297.58</v>
      </c>
      <c r="AG9" s="14">
        <f>[19]объемы!$AH$9</f>
        <v>3523.45</v>
      </c>
      <c r="AH9" s="15">
        <f>[20]объемы!$AI$9</f>
        <v>4085.3700000000008</v>
      </c>
      <c r="AI9" s="14">
        <f>[21]объемы!$AJ$9</f>
        <v>3414.1999999999989</v>
      </c>
      <c r="AJ9" s="14">
        <f>[22]объемы!$AK$9</f>
        <v>3997.59</v>
      </c>
      <c r="AK9" s="14">
        <f>[23]объемы!$AL$9</f>
        <v>3305.2099999999991</v>
      </c>
      <c r="AL9" s="14"/>
      <c r="AM9" s="14"/>
      <c r="AN9" s="14"/>
      <c r="AO9" s="14"/>
      <c r="AP9" s="14"/>
      <c r="AQ9" s="15">
        <f t="shared" si="7"/>
        <v>-738.92000000000189</v>
      </c>
      <c r="AR9" s="26">
        <f t="shared" si="8"/>
        <v>-2.792432180766645E-2</v>
      </c>
      <c r="AS9" s="28"/>
      <c r="AT9" s="30"/>
    </row>
    <row r="10" spans="1:47" x14ac:dyDescent="0.2">
      <c r="A10" s="5" t="s">
        <v>19</v>
      </c>
      <c r="B10" s="15">
        <f>SUM(B11:B12)</f>
        <v>24205.200000000001</v>
      </c>
      <c r="C10" s="15">
        <f>SUM(C11:C12)</f>
        <v>14975.900000000001</v>
      </c>
      <c r="D10" s="15">
        <f t="shared" ref="D10:O10" si="13">SUM(D11:D12)</f>
        <v>2301.6999999999998</v>
      </c>
      <c r="E10" s="15">
        <f t="shared" si="13"/>
        <v>2122.6999999999998</v>
      </c>
      <c r="F10" s="15">
        <f t="shared" si="13"/>
        <v>2403.4</v>
      </c>
      <c r="G10" s="15">
        <f t="shared" si="13"/>
        <v>2060.71</v>
      </c>
      <c r="H10" s="15">
        <f t="shared" si="13"/>
        <v>1775.69</v>
      </c>
      <c r="I10" s="15">
        <f t="shared" si="13"/>
        <v>2137.1</v>
      </c>
      <c r="J10" s="15">
        <f t="shared" si="13"/>
        <v>2174.6000000000013</v>
      </c>
      <c r="K10" s="15">
        <f t="shared" si="13"/>
        <v>2236.2999999999993</v>
      </c>
      <c r="L10" s="15">
        <f t="shared" si="13"/>
        <v>1774.8999999999996</v>
      </c>
      <c r="M10" s="15">
        <f t="shared" si="13"/>
        <v>1396.8000000000002</v>
      </c>
      <c r="N10" s="15">
        <f t="shared" si="13"/>
        <v>1789.4000000000012</v>
      </c>
      <c r="O10" s="15">
        <f t="shared" si="13"/>
        <v>2031.8999999999992</v>
      </c>
      <c r="P10" s="15">
        <f>SUM(P11:P12)</f>
        <v>27764.75</v>
      </c>
      <c r="Q10" s="15">
        <f>SUM(Q11:Q12)</f>
        <v>17078.66</v>
      </c>
      <c r="R10" s="15">
        <f t="shared" ref="R10:Z10" si="14">SUM(R11:R12)</f>
        <v>2379.8000000000002</v>
      </c>
      <c r="S10" s="15">
        <f t="shared" si="14"/>
        <v>2184.6</v>
      </c>
      <c r="T10" s="15">
        <f t="shared" si="14"/>
        <v>2614.5</v>
      </c>
      <c r="U10" s="15">
        <f t="shared" si="14"/>
        <v>2672.25</v>
      </c>
      <c r="V10" s="15">
        <f t="shared" si="14"/>
        <v>2460.2000000000007</v>
      </c>
      <c r="W10" s="15">
        <f t="shared" si="14"/>
        <v>2345.62</v>
      </c>
      <c r="X10" s="15">
        <f t="shared" si="14"/>
        <v>2421.69</v>
      </c>
      <c r="Y10" s="15">
        <f t="shared" si="14"/>
        <v>2160.2200000000003</v>
      </c>
      <c r="Z10" s="15">
        <f t="shared" si="14"/>
        <v>2161.0500000000002</v>
      </c>
      <c r="AA10" s="15">
        <f>SUM(AA11:AA12)</f>
        <v>2058.8000000000011</v>
      </c>
      <c r="AB10" s="15">
        <f>SUM(AB11:AB12)</f>
        <v>2155.429999999998</v>
      </c>
      <c r="AC10" s="15">
        <f>SUM(AC11:AC12)</f>
        <v>2150.5899999999992</v>
      </c>
      <c r="AD10" s="34">
        <f>SUM(AD11:AD12)</f>
        <v>19033.490000000002</v>
      </c>
      <c r="AE10" s="15">
        <f>SUM(AE11:AE12)</f>
        <v>2970.7</v>
      </c>
      <c r="AF10" s="15">
        <f t="shared" ref="AF10:AP10" si="15">SUM(AF11:AF12)</f>
        <v>2590.41</v>
      </c>
      <c r="AG10" s="15">
        <f t="shared" si="15"/>
        <v>3107.9100000000008</v>
      </c>
      <c r="AH10" s="15">
        <f>SUM(AH11:AH12)</f>
        <v>2847.7800000000007</v>
      </c>
      <c r="AI10" s="15">
        <f t="shared" si="15"/>
        <v>2529.7600000000002</v>
      </c>
      <c r="AJ10" s="15">
        <f t="shared" si="15"/>
        <v>2655.7099999999996</v>
      </c>
      <c r="AK10" s="15">
        <f t="shared" si="15"/>
        <v>2331.2200000000003</v>
      </c>
      <c r="AL10" s="15">
        <f>SUM(AL11:AL12)</f>
        <v>0</v>
      </c>
      <c r="AM10" s="15">
        <f t="shared" si="15"/>
        <v>0</v>
      </c>
      <c r="AN10" s="15">
        <f>SUM(AN11:AN12)</f>
        <v>0</v>
      </c>
      <c r="AO10" s="15">
        <f t="shared" si="15"/>
        <v>0</v>
      </c>
      <c r="AP10" s="15">
        <f t="shared" si="15"/>
        <v>0</v>
      </c>
      <c r="AQ10" s="15">
        <f t="shared" si="7"/>
        <v>1954.8300000000017</v>
      </c>
      <c r="AR10" s="26">
        <f t="shared" si="8"/>
        <v>0.11446038506533895</v>
      </c>
      <c r="AS10" s="28"/>
      <c r="AT10" s="30"/>
    </row>
    <row r="11" spans="1:47" s="7" customFormat="1" x14ac:dyDescent="0.2">
      <c r="A11" s="6" t="s">
        <v>20</v>
      </c>
      <c r="B11" s="14">
        <f t="shared" ref="B11:B14" si="16">SUM(D11:O11)</f>
        <v>14772.300000000001</v>
      </c>
      <c r="C11" s="14">
        <f t="shared" ref="C11:C14" si="17">SUM(D11:J11)</f>
        <v>9579.0000000000018</v>
      </c>
      <c r="D11" s="14">
        <v>1577.3</v>
      </c>
      <c r="E11" s="14">
        <v>1353.5</v>
      </c>
      <c r="F11" s="14">
        <v>1593.1000000000001</v>
      </c>
      <c r="G11" s="14">
        <v>1358</v>
      </c>
      <c r="H11" s="14">
        <v>1147.6000000000001</v>
      </c>
      <c r="I11" s="14">
        <v>1290.8</v>
      </c>
      <c r="J11" s="14">
        <v>1258.7000000000005</v>
      </c>
      <c r="K11" s="14">
        <v>1351.3999999999999</v>
      </c>
      <c r="L11" s="14">
        <v>987.99999999999977</v>
      </c>
      <c r="M11" s="14">
        <v>652.9000000000002</v>
      </c>
      <c r="N11" s="14">
        <v>950.90000000000009</v>
      </c>
      <c r="O11" s="14">
        <v>1250.0999999999999</v>
      </c>
      <c r="P11" s="14">
        <f t="shared" ref="P11:P27" si="18">SUM(R11:AC11)</f>
        <v>16406.7</v>
      </c>
      <c r="Q11" s="14">
        <f t="shared" ref="Q11:Q14" si="19">SUM(R11:X11)</f>
        <v>10369.17</v>
      </c>
      <c r="R11" s="14">
        <v>1404.1</v>
      </c>
      <c r="S11" s="14">
        <v>1272.1999999999998</v>
      </c>
      <c r="T11" s="14">
        <v>1710.8</v>
      </c>
      <c r="U11" s="14">
        <v>1657.0499999999997</v>
      </c>
      <c r="V11" s="14">
        <v>1468.5500000000002</v>
      </c>
      <c r="W11" s="14">
        <v>1380.3799999999999</v>
      </c>
      <c r="X11" s="14">
        <v>1476.0900000000001</v>
      </c>
      <c r="Y11" s="14">
        <v>1302.0300000000004</v>
      </c>
      <c r="Z11" s="14">
        <v>1208.3999999999999</v>
      </c>
      <c r="AA11" s="14">
        <v>1234.2000000000003</v>
      </c>
      <c r="AB11" s="14">
        <v>1186.9999999999995</v>
      </c>
      <c r="AC11" s="14">
        <v>1105.8999999999994</v>
      </c>
      <c r="AD11" s="14">
        <f t="shared" ref="AD11:AD14" si="20">SUM(AE11:AP11)</f>
        <v>10482.290000000001</v>
      </c>
      <c r="AE11" s="14">
        <v>1662.5</v>
      </c>
      <c r="AF11" s="14">
        <f>[18]объемы!$AG$11+[18]объемы!$AG$12+[18]объемы!$AG$13+[18]объемы!$AG$16+[18]объемы!$AG$17+[18]объемы!$AG$19</f>
        <v>1392.1</v>
      </c>
      <c r="AG11" s="14">
        <f>[19]объемы!$AH$11+[19]объемы!$AH$12+[19]объемы!$AH$13+[19]объемы!$AH$16+[19]объемы!$AH$17+[19]объемы!$AH$19</f>
        <v>1874.7000000000003</v>
      </c>
      <c r="AH11" s="14">
        <f>[20]объемы!$AI$11+[20]объемы!$AI$12+[20]объемы!$AI$13+[20]объемы!$AI$16+[20]объемы!$AI$17+[20]объемы!$AI$19</f>
        <v>1711.5000000000002</v>
      </c>
      <c r="AI11" s="14">
        <f>[21]объемы!$AJ$11+[21]объемы!$AJ$12+[21]объемы!$AJ$13+[21]объемы!$AJ$16+[21]объемы!$AJ$17+[21]объемы!$AJ$19</f>
        <v>1288.57</v>
      </c>
      <c r="AJ11" s="14">
        <f>[22]объемы!$AK$11+[22]объемы!$AK$12+[22]объемы!$AK$13+[22]объемы!$AK$16+[22]объемы!$AK$17+[22]объемы!$AK$19</f>
        <v>1375.0599999999997</v>
      </c>
      <c r="AK11" s="14">
        <f>[23]объемы!$AL$11+[23]объемы!$AL$12+[23]объемы!$AL$13+[23]объемы!$AL$16+[23]объемы!$AL$17+[23]объемы!$AL$19</f>
        <v>1177.8600000000001</v>
      </c>
      <c r="AL11" s="14"/>
      <c r="AM11" s="14"/>
      <c r="AN11" s="14"/>
      <c r="AO11" s="14"/>
      <c r="AP11" s="14"/>
      <c r="AQ11" s="15">
        <f t="shared" si="7"/>
        <v>113.1200000000008</v>
      </c>
      <c r="AR11" s="26">
        <f t="shared" si="8"/>
        <v>1.0909262747163062E-2</v>
      </c>
      <c r="AS11" s="28"/>
      <c r="AT11" s="30"/>
      <c r="AU11" s="33"/>
    </row>
    <row r="12" spans="1:47" s="7" customFormat="1" x14ac:dyDescent="0.2">
      <c r="A12" s="6" t="s">
        <v>21</v>
      </c>
      <c r="B12" s="14">
        <f>SUM(D12:O12)</f>
        <v>9432.9</v>
      </c>
      <c r="C12" s="14">
        <f t="shared" si="17"/>
        <v>5396.9000000000005</v>
      </c>
      <c r="D12" s="14">
        <v>724.4</v>
      </c>
      <c r="E12" s="14">
        <v>769.2</v>
      </c>
      <c r="F12" s="14">
        <v>810.3</v>
      </c>
      <c r="G12" s="14">
        <v>702.70999999999992</v>
      </c>
      <c r="H12" s="14">
        <v>628.08999999999992</v>
      </c>
      <c r="I12" s="14">
        <v>846.29999999999984</v>
      </c>
      <c r="J12" s="14">
        <v>915.90000000000077</v>
      </c>
      <c r="K12" s="14">
        <v>884.89999999999941</v>
      </c>
      <c r="L12" s="14">
        <v>786.9</v>
      </c>
      <c r="M12" s="14">
        <v>743.89999999999986</v>
      </c>
      <c r="N12" s="14">
        <v>838.50000000000114</v>
      </c>
      <c r="O12" s="14">
        <v>781.79999999999927</v>
      </c>
      <c r="P12" s="14">
        <f t="shared" si="18"/>
        <v>11358.05</v>
      </c>
      <c r="Q12" s="14">
        <f t="shared" si="19"/>
        <v>6709.4900000000007</v>
      </c>
      <c r="R12" s="14">
        <v>975.7</v>
      </c>
      <c r="S12" s="14">
        <v>912.40000000000009</v>
      </c>
      <c r="T12" s="14">
        <v>903.69999999999982</v>
      </c>
      <c r="U12" s="14">
        <v>1015.2</v>
      </c>
      <c r="V12" s="14">
        <v>991.65000000000043</v>
      </c>
      <c r="W12" s="14">
        <v>965.24</v>
      </c>
      <c r="X12" s="14">
        <v>945.6</v>
      </c>
      <c r="Y12" s="14">
        <v>858.19</v>
      </c>
      <c r="Z12" s="14">
        <v>952.65000000000032</v>
      </c>
      <c r="AA12" s="14">
        <v>824.6000000000007</v>
      </c>
      <c r="AB12" s="14">
        <v>968.42999999999859</v>
      </c>
      <c r="AC12" s="14">
        <v>1044.6899999999998</v>
      </c>
      <c r="AD12" s="14">
        <f t="shared" si="20"/>
        <v>8551.2000000000007</v>
      </c>
      <c r="AE12" s="14">
        <v>1308.2</v>
      </c>
      <c r="AF12" s="14">
        <f>[18]объемы!$AG$14+[18]объемы!$AG$18</f>
        <v>1198.31</v>
      </c>
      <c r="AG12" s="14">
        <f>[19]объемы!$AH$14+[19]объемы!$AH$18</f>
        <v>1233.2100000000003</v>
      </c>
      <c r="AH12" s="14">
        <f>[20]объемы!$AI$14+[20]объемы!$AI$18</f>
        <v>1136.2800000000002</v>
      </c>
      <c r="AI12" s="14">
        <f>[21]объемы!$AJ$14+[21]объемы!$AJ$18</f>
        <v>1241.19</v>
      </c>
      <c r="AJ12" s="14">
        <f>[22]объемы!$AK$14+[22]объемы!$AK$18</f>
        <v>1280.6499999999999</v>
      </c>
      <c r="AK12" s="14">
        <f>[23]объемы!$AL$14+[23]объемы!$AL$18</f>
        <v>1153.3600000000004</v>
      </c>
      <c r="AL12" s="14"/>
      <c r="AM12" s="14"/>
      <c r="AN12" s="14"/>
      <c r="AO12" s="14"/>
      <c r="AP12" s="14"/>
      <c r="AQ12" s="15">
        <f t="shared" si="7"/>
        <v>1841.71</v>
      </c>
      <c r="AR12" s="26">
        <f t="shared" si="8"/>
        <v>0.27449329233667535</v>
      </c>
      <c r="AS12" s="28"/>
      <c r="AT12" s="30"/>
      <c r="AU12" s="33"/>
    </row>
    <row r="13" spans="1:47" x14ac:dyDescent="0.2">
      <c r="A13" s="5" t="s">
        <v>22</v>
      </c>
      <c r="B13" s="29">
        <f t="shared" si="16"/>
        <v>632.71</v>
      </c>
      <c r="C13" s="14">
        <f t="shared" si="17"/>
        <v>353.9</v>
      </c>
      <c r="D13" s="15">
        <v>32.6</v>
      </c>
      <c r="E13" s="15">
        <v>63.2</v>
      </c>
      <c r="F13" s="15">
        <v>45.2</v>
      </c>
      <c r="G13" s="15">
        <v>49.41</v>
      </c>
      <c r="H13" s="15">
        <v>65.859999999999985</v>
      </c>
      <c r="I13" s="15">
        <v>39.300000000000011</v>
      </c>
      <c r="J13" s="15">
        <v>58.329999999999984</v>
      </c>
      <c r="K13" s="15">
        <v>55.710000000000036</v>
      </c>
      <c r="L13" s="15">
        <v>25</v>
      </c>
      <c r="M13" s="15">
        <v>70.799999999999955</v>
      </c>
      <c r="N13" s="15">
        <v>44.800000000000068</v>
      </c>
      <c r="O13" s="15">
        <v>82.5</v>
      </c>
      <c r="P13" s="14">
        <f t="shared" si="18"/>
        <v>644.20000000000005</v>
      </c>
      <c r="Q13" s="14">
        <f t="shared" si="19"/>
        <v>406.97</v>
      </c>
      <c r="R13" s="15">
        <v>55</v>
      </c>
      <c r="S13" s="15">
        <v>48.3</v>
      </c>
      <c r="T13" s="15">
        <v>64.500000000000014</v>
      </c>
      <c r="U13" s="15">
        <v>48</v>
      </c>
      <c r="V13" s="15">
        <v>55</v>
      </c>
      <c r="W13" s="15">
        <v>54.979999999999961</v>
      </c>
      <c r="X13" s="15">
        <v>81.190000000000055</v>
      </c>
      <c r="Y13" s="15">
        <v>75.42999999999995</v>
      </c>
      <c r="Z13" s="15">
        <v>51.200000000000045</v>
      </c>
      <c r="AA13" s="15">
        <v>31.199999999999932</v>
      </c>
      <c r="AB13" s="15">
        <v>36.300000000000068</v>
      </c>
      <c r="AC13" s="15">
        <v>43.100000000000023</v>
      </c>
      <c r="AD13" s="14">
        <f t="shared" si="20"/>
        <v>374</v>
      </c>
      <c r="AE13" s="15">
        <v>33</v>
      </c>
      <c r="AF13" s="15">
        <f>[18]объемы!$AG$47</f>
        <v>66</v>
      </c>
      <c r="AG13" s="15">
        <f>[19]объемы!$AH$47</f>
        <v>0</v>
      </c>
      <c r="AH13" s="15">
        <f>[20]объемы!$AI$47</f>
        <v>72.400000000000006</v>
      </c>
      <c r="AI13" s="15">
        <f>[21]объемы!$AJ$47</f>
        <v>57.430000000000007</v>
      </c>
      <c r="AJ13" s="15">
        <f>[22]объемы!$AK$47</f>
        <v>70.069999999999965</v>
      </c>
      <c r="AK13" s="15">
        <f>[23]объемы!$AL$47</f>
        <v>75.100000000000023</v>
      </c>
      <c r="AL13" s="15"/>
      <c r="AM13" s="15"/>
      <c r="AN13" s="15"/>
      <c r="AO13" s="15"/>
      <c r="AP13" s="15"/>
      <c r="AQ13" s="15">
        <f t="shared" si="7"/>
        <v>-32.970000000000027</v>
      </c>
      <c r="AR13" s="26">
        <f t="shared" si="8"/>
        <v>-8.1013342506818742E-2</v>
      </c>
      <c r="AS13" s="28"/>
      <c r="AT13" s="30"/>
    </row>
    <row r="14" spans="1:47" x14ac:dyDescent="0.2">
      <c r="A14" s="5" t="s">
        <v>23</v>
      </c>
      <c r="B14" s="29">
        <f t="shared" si="16"/>
        <v>194.5</v>
      </c>
      <c r="C14" s="14">
        <f t="shared" si="17"/>
        <v>111.2</v>
      </c>
      <c r="D14" s="15">
        <v>20.6</v>
      </c>
      <c r="E14" s="15">
        <v>6.2</v>
      </c>
      <c r="F14" s="15">
        <v>18.3</v>
      </c>
      <c r="G14" s="15">
        <v>20.999999999999993</v>
      </c>
      <c r="H14" s="15">
        <v>26.400000000000006</v>
      </c>
      <c r="I14" s="15">
        <v>11.099999999999994</v>
      </c>
      <c r="J14" s="15">
        <v>7.6000000000000085</v>
      </c>
      <c r="K14" s="15">
        <v>0</v>
      </c>
      <c r="L14" s="15">
        <v>9</v>
      </c>
      <c r="M14" s="15">
        <v>32.399999999999991</v>
      </c>
      <c r="N14" s="15">
        <v>17.300000000000011</v>
      </c>
      <c r="O14" s="15">
        <v>24.599999999999994</v>
      </c>
      <c r="P14" s="14">
        <f t="shared" si="18"/>
        <v>289.71000000000004</v>
      </c>
      <c r="Q14" s="14">
        <f t="shared" si="19"/>
        <v>213.98000000000002</v>
      </c>
      <c r="R14" s="15">
        <v>36.700000000000003</v>
      </c>
      <c r="S14" s="15">
        <v>26.410000000000004</v>
      </c>
      <c r="T14" s="15">
        <v>42.800000000000004</v>
      </c>
      <c r="U14" s="15">
        <v>24.069999999999993</v>
      </c>
      <c r="V14" s="15">
        <v>23.330000000000013</v>
      </c>
      <c r="W14" s="15">
        <v>34.869999999999976</v>
      </c>
      <c r="X14" s="15">
        <v>25.800000000000011</v>
      </c>
      <c r="Y14" s="15">
        <v>17.830000000000013</v>
      </c>
      <c r="Z14" s="15">
        <v>8</v>
      </c>
      <c r="AA14" s="15">
        <v>13.699999999999989</v>
      </c>
      <c r="AB14" s="15">
        <v>12.199999999999989</v>
      </c>
      <c r="AC14" s="15">
        <v>24</v>
      </c>
      <c r="AD14" s="14">
        <f t="shared" si="20"/>
        <v>153.61000000000001</v>
      </c>
      <c r="AE14" s="15">
        <v>12.4</v>
      </c>
      <c r="AF14" s="15">
        <f>[18]объемы!$AG$55</f>
        <v>25.509999999999998</v>
      </c>
      <c r="AG14" s="15">
        <f>[19]объемы!$AH$55</f>
        <v>38.9</v>
      </c>
      <c r="AH14" s="15">
        <f>[20]объемы!$AI$55</f>
        <v>34.600000000000009</v>
      </c>
      <c r="AI14" s="15">
        <f>[21]объемы!$AJ$55</f>
        <v>30.199999999999989</v>
      </c>
      <c r="AJ14" s="15">
        <f>[22]объемы!$AK$55</f>
        <v>6</v>
      </c>
      <c r="AK14" s="15">
        <f>[23]объемы!$AL$55</f>
        <v>6</v>
      </c>
      <c r="AL14" s="15"/>
      <c r="AM14" s="15"/>
      <c r="AN14" s="15"/>
      <c r="AO14" s="15"/>
      <c r="AP14" s="15"/>
      <c r="AQ14" s="15">
        <f t="shared" si="7"/>
        <v>-60.370000000000005</v>
      </c>
      <c r="AR14" s="26">
        <f t="shared" si="8"/>
        <v>-0.28212917095055612</v>
      </c>
      <c r="AS14" s="28"/>
      <c r="AT14" s="30"/>
    </row>
    <row r="15" spans="1:47" x14ac:dyDescent="0.2">
      <c r="A15" s="4" t="s">
        <v>24</v>
      </c>
      <c r="B15" s="13">
        <f t="shared" ref="B15:AP15" si="21">SUM(B16:B20)</f>
        <v>8594.9</v>
      </c>
      <c r="C15" s="13">
        <f t="shared" si="21"/>
        <v>3733.8999999999996</v>
      </c>
      <c r="D15" s="13">
        <f t="shared" si="21"/>
        <v>422.9</v>
      </c>
      <c r="E15" s="13">
        <f t="shared" si="21"/>
        <v>451.3</v>
      </c>
      <c r="F15" s="13">
        <f t="shared" si="21"/>
        <v>651.10000000000014</v>
      </c>
      <c r="G15" s="13">
        <f t="shared" si="21"/>
        <v>296.49999999999994</v>
      </c>
      <c r="H15" s="13">
        <f t="shared" si="21"/>
        <v>666.09999999999991</v>
      </c>
      <c r="I15" s="13">
        <f t="shared" si="21"/>
        <v>386.49999999999989</v>
      </c>
      <c r="J15" s="13">
        <f t="shared" si="21"/>
        <v>859.50000000000011</v>
      </c>
      <c r="K15" s="13">
        <f t="shared" si="21"/>
        <v>1047.6999999999996</v>
      </c>
      <c r="L15" s="13">
        <f t="shared" si="21"/>
        <v>918.70000000000027</v>
      </c>
      <c r="M15" s="13">
        <f t="shared" si="21"/>
        <v>950.5999999999998</v>
      </c>
      <c r="N15" s="13">
        <f t="shared" si="21"/>
        <v>787.89999999999986</v>
      </c>
      <c r="O15" s="13">
        <f t="shared" si="21"/>
        <v>1156.1000000000004</v>
      </c>
      <c r="P15" s="13">
        <f t="shared" si="21"/>
        <v>12292.670000000002</v>
      </c>
      <c r="Q15" s="13">
        <f t="shared" si="21"/>
        <v>5843.2999999999993</v>
      </c>
      <c r="R15" s="13">
        <f t="shared" si="21"/>
        <v>730.3</v>
      </c>
      <c r="S15" s="13">
        <f t="shared" si="21"/>
        <v>803.17000000000007</v>
      </c>
      <c r="T15" s="13">
        <f t="shared" si="21"/>
        <v>869.09999999999991</v>
      </c>
      <c r="U15" s="13">
        <f t="shared" si="21"/>
        <v>1140.5</v>
      </c>
      <c r="V15" s="13">
        <f t="shared" si="21"/>
        <v>831.00000000000045</v>
      </c>
      <c r="W15" s="13">
        <f t="shared" si="21"/>
        <v>526.80999999999983</v>
      </c>
      <c r="X15" s="13">
        <f t="shared" si="21"/>
        <v>942.42000000000007</v>
      </c>
      <c r="Y15" s="13">
        <f t="shared" si="21"/>
        <v>1420.3699999999994</v>
      </c>
      <c r="Z15" s="13">
        <f t="shared" si="21"/>
        <v>1350.7000000000003</v>
      </c>
      <c r="AA15" s="13">
        <f t="shared" si="21"/>
        <v>1139</v>
      </c>
      <c r="AB15" s="13">
        <f t="shared" si="21"/>
        <v>1256.8</v>
      </c>
      <c r="AC15" s="13">
        <f t="shared" si="21"/>
        <v>1282.5000000000002</v>
      </c>
      <c r="AD15" s="13">
        <f t="shared" si="21"/>
        <v>6292.63</v>
      </c>
      <c r="AE15" s="13">
        <f t="shared" si="21"/>
        <v>963.2</v>
      </c>
      <c r="AF15" s="13">
        <f t="shared" si="21"/>
        <v>642.03</v>
      </c>
      <c r="AG15" s="13">
        <f t="shared" si="21"/>
        <v>977.90000000000009</v>
      </c>
      <c r="AH15" s="13">
        <f t="shared" si="21"/>
        <v>704.8</v>
      </c>
      <c r="AI15" s="13">
        <f t="shared" si="21"/>
        <v>1102.5999999999999</v>
      </c>
      <c r="AJ15" s="13">
        <f t="shared" si="21"/>
        <v>872.7</v>
      </c>
      <c r="AK15" s="13">
        <f t="shared" si="21"/>
        <v>1029.4000000000001</v>
      </c>
      <c r="AL15" s="13">
        <f t="shared" si="21"/>
        <v>0</v>
      </c>
      <c r="AM15" s="13">
        <f t="shared" si="21"/>
        <v>0</v>
      </c>
      <c r="AN15" s="13">
        <f t="shared" si="21"/>
        <v>0</v>
      </c>
      <c r="AO15" s="13">
        <f t="shared" si="21"/>
        <v>0</v>
      </c>
      <c r="AP15" s="13">
        <f t="shared" si="21"/>
        <v>0</v>
      </c>
      <c r="AQ15" s="13">
        <f t="shared" si="7"/>
        <v>449.33000000000084</v>
      </c>
      <c r="AR15" s="25">
        <f t="shared" si="8"/>
        <v>7.6896616637858892E-2</v>
      </c>
      <c r="AS15" s="28"/>
      <c r="AT15" s="30"/>
    </row>
    <row r="16" spans="1:47" x14ac:dyDescent="0.2">
      <c r="A16" s="5" t="s">
        <v>25</v>
      </c>
      <c r="B16" s="29">
        <f>SUM(D16:O16)</f>
        <v>4065.6</v>
      </c>
      <c r="C16" s="29">
        <f t="shared" ref="C16:C20" si="22">SUM(D16:J16)</f>
        <v>812.2</v>
      </c>
      <c r="D16" s="15">
        <v>41.2</v>
      </c>
      <c r="E16" s="15">
        <v>26.2</v>
      </c>
      <c r="F16" s="15">
        <v>86.699999999999989</v>
      </c>
      <c r="G16" s="15">
        <v>19</v>
      </c>
      <c r="H16" s="15">
        <v>193</v>
      </c>
      <c r="I16" s="15">
        <v>111.79999999999995</v>
      </c>
      <c r="J16" s="15">
        <v>334.3</v>
      </c>
      <c r="K16" s="15">
        <v>787.39999999999986</v>
      </c>
      <c r="L16" s="15">
        <v>693.40000000000009</v>
      </c>
      <c r="M16" s="15">
        <v>655.89999999999986</v>
      </c>
      <c r="N16" s="15">
        <v>447.79999999999995</v>
      </c>
      <c r="O16" s="15">
        <v>668.90000000000009</v>
      </c>
      <c r="P16" s="29">
        <f t="shared" si="18"/>
        <v>7434.7999999999993</v>
      </c>
      <c r="Q16" s="29">
        <f t="shared" ref="Q16:Q20" si="23">SUM(R16:X16)</f>
        <v>3089.64</v>
      </c>
      <c r="R16" s="15">
        <v>377.7</v>
      </c>
      <c r="S16" s="15">
        <v>472.90000000000003</v>
      </c>
      <c r="T16" s="15">
        <v>601.5</v>
      </c>
      <c r="U16" s="15">
        <v>653.08999999999992</v>
      </c>
      <c r="V16" s="15">
        <v>397.4100000000002</v>
      </c>
      <c r="W16" s="15">
        <v>37.429999999999836</v>
      </c>
      <c r="X16" s="15">
        <v>549.61000000000013</v>
      </c>
      <c r="Y16" s="15">
        <v>984.65999999999963</v>
      </c>
      <c r="Z16" s="15">
        <v>962.40000000000055</v>
      </c>
      <c r="AA16" s="15">
        <v>794.09999999999991</v>
      </c>
      <c r="AB16" s="15">
        <v>794.09999999999991</v>
      </c>
      <c r="AC16" s="15">
        <v>809.90000000000009</v>
      </c>
      <c r="AD16" s="29">
        <f t="shared" ref="AD16:AD20" si="24">SUM(AE16:AP16)</f>
        <v>3108.7999999999997</v>
      </c>
      <c r="AE16" s="15">
        <v>513.4</v>
      </c>
      <c r="AF16" s="15">
        <f>[18]объемы!$AG$20</f>
        <v>357.2</v>
      </c>
      <c r="AG16" s="15">
        <f>[19]объемы!$AH$20</f>
        <v>492.70000000000005</v>
      </c>
      <c r="AH16" s="15">
        <f>[20]объемы!$AI$20</f>
        <v>302.89999999999986</v>
      </c>
      <c r="AI16" s="15">
        <f>[21]объемы!$AJ$20</f>
        <v>454.1</v>
      </c>
      <c r="AJ16" s="15">
        <f>[22]объемы!$AK$20</f>
        <v>421</v>
      </c>
      <c r="AK16" s="15">
        <f>[23]объемы!$AL$20</f>
        <v>567.5</v>
      </c>
      <c r="AL16" s="15"/>
      <c r="AM16" s="15"/>
      <c r="AN16" s="15"/>
      <c r="AO16" s="15"/>
      <c r="AP16" s="15"/>
      <c r="AQ16" s="15">
        <f t="shared" si="7"/>
        <v>19.159999999999854</v>
      </c>
      <c r="AR16" s="26">
        <f t="shared" si="8"/>
        <v>6.2013697388692062E-3</v>
      </c>
      <c r="AS16" s="28"/>
      <c r="AT16" s="30"/>
    </row>
    <row r="17" spans="1:46" x14ac:dyDescent="0.2">
      <c r="A17" s="5" t="s">
        <v>26</v>
      </c>
      <c r="B17" s="29">
        <f t="shared" ref="B17:B27" si="25">SUM(D17:O17)</f>
        <v>835</v>
      </c>
      <c r="C17" s="29">
        <f t="shared" si="22"/>
        <v>502.9</v>
      </c>
      <c r="D17" s="15">
        <v>75.099999999999994</v>
      </c>
      <c r="E17" s="15">
        <v>101.5</v>
      </c>
      <c r="F17" s="15">
        <v>81.700000000000017</v>
      </c>
      <c r="G17" s="15">
        <v>41.599999999999966</v>
      </c>
      <c r="H17" s="15">
        <v>83</v>
      </c>
      <c r="I17" s="15">
        <v>60.800000000000011</v>
      </c>
      <c r="J17" s="15">
        <v>59.199999999999989</v>
      </c>
      <c r="K17" s="15">
        <v>38.600000000000023</v>
      </c>
      <c r="L17" s="15">
        <v>53.399999999999977</v>
      </c>
      <c r="M17" s="15">
        <v>52</v>
      </c>
      <c r="N17" s="15">
        <v>104.5</v>
      </c>
      <c r="O17" s="15">
        <v>83.600000000000023</v>
      </c>
      <c r="P17" s="29">
        <f t="shared" si="18"/>
        <v>794.13000000000011</v>
      </c>
      <c r="Q17" s="29">
        <f t="shared" si="23"/>
        <v>367.31</v>
      </c>
      <c r="R17" s="15">
        <v>54.4</v>
      </c>
      <c r="S17" s="15">
        <v>53.13</v>
      </c>
      <c r="T17" s="15">
        <v>23.900000000000006</v>
      </c>
      <c r="U17" s="15">
        <v>22.75</v>
      </c>
      <c r="V17" s="15">
        <v>98.85</v>
      </c>
      <c r="W17" s="15">
        <v>82.699999999999989</v>
      </c>
      <c r="X17" s="15">
        <v>31.579999999999984</v>
      </c>
      <c r="Y17" s="15">
        <v>80.720000000000027</v>
      </c>
      <c r="Z17" s="15">
        <v>42.199999999999989</v>
      </c>
      <c r="AA17" s="15">
        <v>97.900000000000034</v>
      </c>
      <c r="AB17" s="15">
        <v>84.100000000000023</v>
      </c>
      <c r="AC17" s="15">
        <v>121.89999999999998</v>
      </c>
      <c r="AD17" s="29">
        <f t="shared" si="24"/>
        <v>654.15000000000009</v>
      </c>
      <c r="AE17" s="15">
        <v>117.5</v>
      </c>
      <c r="AF17" s="15">
        <f>[18]объемы!$AG$35</f>
        <v>71.350000000000009</v>
      </c>
      <c r="AG17" s="15">
        <f>[19]объемы!$AH$35</f>
        <v>102.99999999999997</v>
      </c>
      <c r="AH17" s="15">
        <f>[20]объемы!$AI$35</f>
        <v>47.800000000000011</v>
      </c>
      <c r="AI17" s="15">
        <f>[21]объемы!$AJ$35</f>
        <v>123.19999999999999</v>
      </c>
      <c r="AJ17" s="15">
        <f>[22]объемы!$AK$35</f>
        <v>64.300000000000068</v>
      </c>
      <c r="AK17" s="15">
        <f>[23]объемы!$AL$35</f>
        <v>127</v>
      </c>
      <c r="AL17" s="15"/>
      <c r="AM17" s="15"/>
      <c r="AN17" s="15"/>
      <c r="AO17" s="15"/>
      <c r="AP17" s="15"/>
      <c r="AQ17" s="15">
        <f t="shared" si="7"/>
        <v>286.84000000000009</v>
      </c>
      <c r="AR17" s="26">
        <f t="shared" si="8"/>
        <v>0.78092074814189671</v>
      </c>
      <c r="AS17" s="28"/>
      <c r="AT17" s="30"/>
    </row>
    <row r="18" spans="1:46" x14ac:dyDescent="0.2">
      <c r="A18" s="5" t="s">
        <v>27</v>
      </c>
      <c r="B18" s="29">
        <f t="shared" si="25"/>
        <v>847.5</v>
      </c>
      <c r="C18" s="29">
        <f t="shared" si="22"/>
        <v>565.4</v>
      </c>
      <c r="D18" s="15">
        <v>31.3</v>
      </c>
      <c r="E18" s="15">
        <v>62.4</v>
      </c>
      <c r="F18" s="15">
        <v>148.10000000000002</v>
      </c>
      <c r="G18" s="15">
        <v>77.699999999999989</v>
      </c>
      <c r="H18" s="15">
        <v>118.39999999999998</v>
      </c>
      <c r="I18" s="15">
        <v>23.5</v>
      </c>
      <c r="J18" s="15">
        <v>104</v>
      </c>
      <c r="K18" s="15">
        <v>70.100000000000023</v>
      </c>
      <c r="L18" s="15">
        <v>24.899999999999977</v>
      </c>
      <c r="M18" s="15">
        <v>64.100000000000023</v>
      </c>
      <c r="N18" s="15">
        <v>23.899999999999977</v>
      </c>
      <c r="O18" s="15">
        <v>99.100000000000023</v>
      </c>
      <c r="P18" s="29">
        <f t="shared" si="18"/>
        <v>1169.8800000000001</v>
      </c>
      <c r="Q18" s="29">
        <f t="shared" si="23"/>
        <v>715.44</v>
      </c>
      <c r="R18" s="15">
        <v>85.1</v>
      </c>
      <c r="S18" s="15">
        <v>111.28</v>
      </c>
      <c r="T18" s="15">
        <v>138.79999999999998</v>
      </c>
      <c r="U18" s="15">
        <v>136.09000000000003</v>
      </c>
      <c r="V18" s="15">
        <v>92.20999999999998</v>
      </c>
      <c r="W18" s="15">
        <v>106.52999999999997</v>
      </c>
      <c r="X18" s="15">
        <v>45.430000000000064</v>
      </c>
      <c r="Y18" s="15">
        <v>52.639999999999986</v>
      </c>
      <c r="Z18" s="15">
        <v>74.799999999999955</v>
      </c>
      <c r="AA18" s="15">
        <v>72.300000000000068</v>
      </c>
      <c r="AB18" s="15">
        <v>87.699999999999932</v>
      </c>
      <c r="AC18" s="15">
        <v>167.00000000000011</v>
      </c>
      <c r="AD18" s="29">
        <f t="shared" si="24"/>
        <v>676.62</v>
      </c>
      <c r="AE18" s="15">
        <v>107.9</v>
      </c>
      <c r="AF18" s="15">
        <f>[18]объемы!$AG$37</f>
        <v>2.0000000000010232E-2</v>
      </c>
      <c r="AG18" s="15">
        <f>[19]объемы!$AH$37</f>
        <v>144.19999999999999</v>
      </c>
      <c r="AH18" s="15">
        <f>[20]объемы!$AI$37</f>
        <v>105.00000000000003</v>
      </c>
      <c r="AI18" s="15">
        <f>[21]объемы!$AJ$37</f>
        <v>138.59999999999997</v>
      </c>
      <c r="AJ18" s="15">
        <f>[22]объемы!$AK$37</f>
        <v>87.800000000000011</v>
      </c>
      <c r="AK18" s="15">
        <f>[23]объемы!$AL$37</f>
        <v>93.100000000000023</v>
      </c>
      <c r="AL18" s="15"/>
      <c r="AM18" s="15"/>
      <c r="AN18" s="15"/>
      <c r="AO18" s="15"/>
      <c r="AP18" s="15"/>
      <c r="AQ18" s="15">
        <f t="shared" si="7"/>
        <v>-38.82000000000005</v>
      </c>
      <c r="AR18" s="26">
        <f t="shared" si="8"/>
        <v>-5.42603153304261E-2</v>
      </c>
      <c r="AS18" s="28"/>
      <c r="AT18" s="30"/>
    </row>
    <row r="19" spans="1:46" x14ac:dyDescent="0.2">
      <c r="A19" s="5" t="s">
        <v>28</v>
      </c>
      <c r="B19" s="29">
        <f t="shared" si="25"/>
        <v>1944</v>
      </c>
      <c r="C19" s="29">
        <f t="shared" si="22"/>
        <v>1287.7</v>
      </c>
      <c r="D19" s="15">
        <v>184.7</v>
      </c>
      <c r="E19" s="15">
        <v>180</v>
      </c>
      <c r="F19" s="15">
        <v>209.90000000000003</v>
      </c>
      <c r="G19" s="15">
        <v>114</v>
      </c>
      <c r="H19" s="15">
        <v>190.5</v>
      </c>
      <c r="I19" s="15">
        <v>127.89999999999993</v>
      </c>
      <c r="J19" s="15">
        <v>280.7000000000001</v>
      </c>
      <c r="K19" s="15">
        <v>105.49999999999982</v>
      </c>
      <c r="L19" s="15">
        <v>99.300000000000182</v>
      </c>
      <c r="M19" s="15">
        <v>141.49999999999994</v>
      </c>
      <c r="N19" s="15">
        <v>140.89999999999992</v>
      </c>
      <c r="O19" s="15">
        <v>169.10000000000014</v>
      </c>
      <c r="P19" s="29">
        <f t="shared" si="18"/>
        <v>1692.9799999999998</v>
      </c>
      <c r="Q19" s="29">
        <f t="shared" si="23"/>
        <v>1027.2</v>
      </c>
      <c r="R19" s="15">
        <v>166.5</v>
      </c>
      <c r="S19" s="15">
        <v>103.57999999999998</v>
      </c>
      <c r="T19" s="15">
        <v>53</v>
      </c>
      <c r="U19" s="15">
        <v>227.59999999999997</v>
      </c>
      <c r="V19" s="15">
        <v>123.10000000000009</v>
      </c>
      <c r="W19" s="15">
        <v>218.18</v>
      </c>
      <c r="X19" s="15">
        <v>135.23999999999995</v>
      </c>
      <c r="Y19" s="15">
        <v>182.98000000000008</v>
      </c>
      <c r="Z19" s="15">
        <v>174.6</v>
      </c>
      <c r="AA19" s="15">
        <v>103.99999999999983</v>
      </c>
      <c r="AB19" s="15">
        <v>137.5</v>
      </c>
      <c r="AC19" s="15">
        <v>66.700000000000045</v>
      </c>
      <c r="AD19" s="29">
        <f t="shared" si="24"/>
        <v>1065.6400000000001</v>
      </c>
      <c r="AE19" s="15">
        <v>60.6</v>
      </c>
      <c r="AF19" s="15">
        <f>[18]объемы!$AG$33+[18]объемы!$AG$53</f>
        <v>144.44</v>
      </c>
      <c r="AG19" s="15">
        <f>[19]объемы!$AH$33+[19]объемы!$AH$53</f>
        <v>116.4</v>
      </c>
      <c r="AH19" s="15">
        <f>[20]объемы!$AI$33+[20]объемы!$AI$53</f>
        <v>124.90000000000002</v>
      </c>
      <c r="AI19" s="15">
        <f>[21]объемы!$AJ$33+[21]объемы!$AJ$53</f>
        <v>234.8</v>
      </c>
      <c r="AJ19" s="15">
        <f>[22]объемы!$AK$33+[22]объемы!$AK$53</f>
        <v>214.09999999999991</v>
      </c>
      <c r="AK19" s="15">
        <f>[23]объемы!$AL$33+[23]объемы!$AL$53</f>
        <v>170.40000000000009</v>
      </c>
      <c r="AL19" s="15"/>
      <c r="AM19" s="15"/>
      <c r="AN19" s="15"/>
      <c r="AO19" s="15"/>
      <c r="AP19" s="15"/>
      <c r="AQ19" s="15">
        <f t="shared" si="7"/>
        <v>38.440000000000055</v>
      </c>
      <c r="AR19" s="26">
        <f t="shared" si="8"/>
        <v>3.7422118380062354E-2</v>
      </c>
      <c r="AS19" s="28"/>
      <c r="AT19" s="30"/>
    </row>
    <row r="20" spans="1:46" x14ac:dyDescent="0.2">
      <c r="A20" s="5" t="s">
        <v>29</v>
      </c>
      <c r="B20" s="29">
        <f t="shared" si="25"/>
        <v>902.8</v>
      </c>
      <c r="C20" s="29">
        <f t="shared" si="22"/>
        <v>565.70000000000005</v>
      </c>
      <c r="D20" s="15">
        <v>90.6</v>
      </c>
      <c r="E20" s="15">
        <v>81.2</v>
      </c>
      <c r="F20" s="15">
        <v>124.69999999999999</v>
      </c>
      <c r="G20" s="15">
        <v>44.199999999999989</v>
      </c>
      <c r="H20" s="15">
        <v>81.199999999999989</v>
      </c>
      <c r="I20" s="15">
        <v>62.5</v>
      </c>
      <c r="J20" s="15">
        <v>81.300000000000068</v>
      </c>
      <c r="K20" s="15">
        <v>46.099999999999909</v>
      </c>
      <c r="L20" s="15">
        <v>47.700000000000045</v>
      </c>
      <c r="M20" s="15">
        <v>37.100000000000023</v>
      </c>
      <c r="N20" s="15">
        <v>70.799999999999955</v>
      </c>
      <c r="O20" s="15">
        <v>135.39999999999998</v>
      </c>
      <c r="P20" s="29">
        <f t="shared" si="18"/>
        <v>1200.8800000000001</v>
      </c>
      <c r="Q20" s="29">
        <f t="shared" si="23"/>
        <v>643.71</v>
      </c>
      <c r="R20" s="15">
        <v>46.6</v>
      </c>
      <c r="S20" s="15">
        <v>62.280000000000008</v>
      </c>
      <c r="T20" s="15">
        <v>51.900000000000006</v>
      </c>
      <c r="U20" s="15">
        <v>100.96999999999997</v>
      </c>
      <c r="V20" s="15">
        <v>119.43</v>
      </c>
      <c r="W20" s="15">
        <v>81.970000000000027</v>
      </c>
      <c r="X20" s="15">
        <v>180.56</v>
      </c>
      <c r="Y20" s="15">
        <v>119.37</v>
      </c>
      <c r="Z20" s="15">
        <v>96.699999999999932</v>
      </c>
      <c r="AA20" s="15">
        <v>70.700000000000045</v>
      </c>
      <c r="AB20" s="15">
        <v>153.40000000000009</v>
      </c>
      <c r="AC20" s="15">
        <v>117</v>
      </c>
      <c r="AD20" s="29">
        <f t="shared" si="24"/>
        <v>787.42</v>
      </c>
      <c r="AE20" s="15">
        <v>163.80000000000001</v>
      </c>
      <c r="AF20" s="15">
        <f>[18]объемы!$AG$62</f>
        <v>69.02000000000001</v>
      </c>
      <c r="AG20" s="15">
        <f>[19]объемы!$AH$62</f>
        <v>121.59999999999997</v>
      </c>
      <c r="AH20" s="15">
        <f>[20]объемы!$AI$62</f>
        <v>124.20000000000005</v>
      </c>
      <c r="AI20" s="15">
        <f>[21]объемы!$AJ$62</f>
        <v>151.89999999999998</v>
      </c>
      <c r="AJ20" s="15">
        <f>[22]объемы!$AK$62</f>
        <v>85.5</v>
      </c>
      <c r="AK20" s="15">
        <f>[23]объемы!$AL$62</f>
        <v>71.399999999999977</v>
      </c>
      <c r="AL20" s="15"/>
      <c r="AM20" s="15"/>
      <c r="AN20" s="15"/>
      <c r="AO20" s="15"/>
      <c r="AP20" s="15"/>
      <c r="AQ20" s="15">
        <f t="shared" si="7"/>
        <v>143.70999999999992</v>
      </c>
      <c r="AR20" s="26">
        <f t="shared" si="8"/>
        <v>0.22325270696431609</v>
      </c>
      <c r="AS20" s="28"/>
      <c r="AT20" s="30"/>
    </row>
    <row r="21" spans="1:46" x14ac:dyDescent="0.2">
      <c r="A21" s="4" t="s">
        <v>30</v>
      </c>
      <c r="B21" s="13">
        <f>SUM(B22:B27)-B24</f>
        <v>10795.9</v>
      </c>
      <c r="C21" s="13">
        <f>SUM(C22:C27)-C24</f>
        <v>6511.6</v>
      </c>
      <c r="D21" s="13">
        <f t="shared" ref="D21:K21" si="26">SUM(D22:D27)-D24</f>
        <v>998.9</v>
      </c>
      <c r="E21" s="13">
        <f t="shared" si="26"/>
        <v>1036.7</v>
      </c>
      <c r="F21" s="13">
        <f t="shared" si="26"/>
        <v>1145.4000000000003</v>
      </c>
      <c r="G21" s="13">
        <f t="shared" si="26"/>
        <v>769.56</v>
      </c>
      <c r="H21" s="13">
        <f t="shared" si="26"/>
        <v>910.54000000000019</v>
      </c>
      <c r="I21" s="13">
        <f t="shared" si="26"/>
        <v>866.3</v>
      </c>
      <c r="J21" s="13">
        <f t="shared" si="26"/>
        <v>784.20000000000016</v>
      </c>
      <c r="K21" s="13">
        <f t="shared" si="26"/>
        <v>828.09999999999968</v>
      </c>
      <c r="L21" s="13">
        <f t="shared" ref="L21:S21" si="27">SUM(L22:L27)-L24</f>
        <v>925.09999999999991</v>
      </c>
      <c r="M21" s="13">
        <f t="shared" si="27"/>
        <v>649.60000000000036</v>
      </c>
      <c r="N21" s="13">
        <f t="shared" si="27"/>
        <v>957.00000000000011</v>
      </c>
      <c r="O21" s="13">
        <f t="shared" si="27"/>
        <v>924.49999999999989</v>
      </c>
      <c r="P21" s="13">
        <f>SUM(P22:P27)-P24</f>
        <v>11885.429999999997</v>
      </c>
      <c r="Q21" s="13">
        <f>SUM(Q22:Q27)-Q24</f>
        <v>6991.05</v>
      </c>
      <c r="R21" s="13">
        <f t="shared" si="27"/>
        <v>989.80000000000018</v>
      </c>
      <c r="S21" s="13">
        <f t="shared" si="27"/>
        <v>943.03000000000009</v>
      </c>
      <c r="T21" s="13">
        <f t="shared" ref="T21:Z21" si="28">SUM(T22:T27)-T24</f>
        <v>1034.6000000000001</v>
      </c>
      <c r="U21" s="13">
        <f t="shared" si="28"/>
        <v>989.20100000000002</v>
      </c>
      <c r="V21" s="13">
        <f t="shared" si="28"/>
        <v>1162.5990000000002</v>
      </c>
      <c r="W21" s="13">
        <f t="shared" si="28"/>
        <v>922.49000000000012</v>
      </c>
      <c r="X21" s="13">
        <f t="shared" si="28"/>
        <v>949.33</v>
      </c>
      <c r="Y21" s="13">
        <f t="shared" si="28"/>
        <v>1082.98</v>
      </c>
      <c r="Z21" s="13">
        <f t="shared" si="28"/>
        <v>859.70000000000016</v>
      </c>
      <c r="AA21" s="13">
        <f t="shared" ref="AA21:AF21" si="29">SUM(AA22:AA27)-AA24</f>
        <v>886.20000000000016</v>
      </c>
      <c r="AB21" s="13">
        <f t="shared" si="29"/>
        <v>1060.4999999999998</v>
      </c>
      <c r="AC21" s="13">
        <f t="shared" si="29"/>
        <v>1004.9999999999991</v>
      </c>
      <c r="AD21" s="13">
        <f>SUM(AD22:AD27)-AD24</f>
        <v>8356.39</v>
      </c>
      <c r="AE21" s="13">
        <f t="shared" si="29"/>
        <v>1092.9000000000001</v>
      </c>
      <c r="AF21" s="13">
        <f t="shared" si="29"/>
        <v>1153.8900000000003</v>
      </c>
      <c r="AG21" s="13">
        <f t="shared" ref="AG21:AP21" si="30">SUM(AG22:AG27)-AG24</f>
        <v>1263.6999999999998</v>
      </c>
      <c r="AH21" s="13">
        <f>SUM(AH22:AH27)-AH24</f>
        <v>1148.3999999999999</v>
      </c>
      <c r="AI21" s="13">
        <f t="shared" si="30"/>
        <v>1257.2000000000005</v>
      </c>
      <c r="AJ21" s="13">
        <f t="shared" si="30"/>
        <v>1120.9999999999995</v>
      </c>
      <c r="AK21" s="13">
        <f t="shared" si="30"/>
        <v>1319.2999999999997</v>
      </c>
      <c r="AL21" s="13">
        <f t="shared" si="30"/>
        <v>0</v>
      </c>
      <c r="AM21" s="13">
        <f t="shared" si="30"/>
        <v>0</v>
      </c>
      <c r="AN21" s="13">
        <f>SUM(AN22:AN27)-AN24</f>
        <v>0</v>
      </c>
      <c r="AO21" s="13">
        <f t="shared" si="30"/>
        <v>0</v>
      </c>
      <c r="AP21" s="13">
        <f t="shared" si="30"/>
        <v>0</v>
      </c>
      <c r="AQ21" s="13">
        <f t="shared" si="7"/>
        <v>1365.3399999999992</v>
      </c>
      <c r="AR21" s="25">
        <f t="shared" si="8"/>
        <v>0.19529827422204094</v>
      </c>
      <c r="AS21" s="28"/>
      <c r="AT21" s="30"/>
    </row>
    <row r="22" spans="1:46" x14ac:dyDescent="0.2">
      <c r="A22" s="5" t="s">
        <v>31</v>
      </c>
      <c r="B22" s="29">
        <f t="shared" si="25"/>
        <v>8554.2999999999993</v>
      </c>
      <c r="C22" s="29">
        <f t="shared" ref="C22:C27" si="31">SUM(D22:J22)</f>
        <v>5144.6000000000004</v>
      </c>
      <c r="D22" s="15">
        <v>801.40000000000009</v>
      </c>
      <c r="E22" s="15">
        <v>825.2</v>
      </c>
      <c r="F22" s="15">
        <v>941.6</v>
      </c>
      <c r="G22" s="15">
        <v>557.6</v>
      </c>
      <c r="H22" s="15">
        <v>702.2</v>
      </c>
      <c r="I22" s="15">
        <v>679.7</v>
      </c>
      <c r="J22" s="15">
        <v>636.90000000000009</v>
      </c>
      <c r="K22" s="15">
        <v>680.99999999999977</v>
      </c>
      <c r="L22" s="15">
        <v>745.2</v>
      </c>
      <c r="M22" s="15">
        <v>493.50000000000034</v>
      </c>
      <c r="N22" s="15">
        <v>770.80000000000007</v>
      </c>
      <c r="O22" s="15">
        <v>719.19999999999982</v>
      </c>
      <c r="P22" s="29">
        <f t="shared" si="18"/>
        <v>9546.5999999999985</v>
      </c>
      <c r="Q22" s="29">
        <f t="shared" ref="Q22:Q27" si="32">SUM(R22:X22)</f>
        <v>5677.39</v>
      </c>
      <c r="R22" s="15">
        <v>842.1</v>
      </c>
      <c r="S22" s="15">
        <v>819.2</v>
      </c>
      <c r="T22" s="15">
        <v>866.40000000000009</v>
      </c>
      <c r="U22" s="15">
        <v>774.83999999999992</v>
      </c>
      <c r="V22" s="15">
        <v>921.76</v>
      </c>
      <c r="W22" s="15">
        <v>706.27000000000021</v>
      </c>
      <c r="X22" s="15">
        <v>746.81999999999994</v>
      </c>
      <c r="Y22" s="15">
        <v>902.91000000000008</v>
      </c>
      <c r="Z22" s="15">
        <v>644.80000000000018</v>
      </c>
      <c r="AA22" s="15">
        <v>705.30000000000018</v>
      </c>
      <c r="AB22" s="15">
        <v>815.59999999999968</v>
      </c>
      <c r="AC22" s="15">
        <v>800.59999999999923</v>
      </c>
      <c r="AD22" s="29">
        <f t="shared" ref="AD22:AD27" si="33">SUM(AE22:AP22)</f>
        <v>7034.73</v>
      </c>
      <c r="AE22" s="15">
        <v>893</v>
      </c>
      <c r="AF22" s="29">
        <f>[18]объемы!$AG$25+[18]объемы!$AG$45</f>
        <v>1003.5300000000002</v>
      </c>
      <c r="AG22" s="15">
        <f>[19]объемы!$AH$25+[19]объемы!$AH$45</f>
        <v>1044.9999999999998</v>
      </c>
      <c r="AH22" s="15">
        <f>[20]объемы!$AI$25+[20]объемы!$AI$45</f>
        <v>974.3</v>
      </c>
      <c r="AI22" s="15">
        <f>[21]объемы!$AJ$25+[21]объемы!$AJ$45</f>
        <v>1046.6000000000004</v>
      </c>
      <c r="AJ22" s="15">
        <f>[22]объемы!$AK$25+[22]объемы!$AK$45</f>
        <v>924.69999999999982</v>
      </c>
      <c r="AK22" s="15">
        <f>[23]объемы!$AL$25+[23]объемы!$AL$45</f>
        <v>1147.5999999999999</v>
      </c>
      <c r="AL22" s="15"/>
      <c r="AM22" s="15"/>
      <c r="AN22" s="15"/>
      <c r="AO22" s="15"/>
      <c r="AP22" s="15"/>
      <c r="AQ22" s="15">
        <f t="shared" si="7"/>
        <v>1357.3399999999992</v>
      </c>
      <c r="AR22" s="26">
        <f t="shared" si="8"/>
        <v>0.23907816796098191</v>
      </c>
      <c r="AS22" s="28"/>
      <c r="AT22" s="30"/>
    </row>
    <row r="23" spans="1:46" x14ac:dyDescent="0.2">
      <c r="A23" s="5" t="s">
        <v>32</v>
      </c>
      <c r="B23" s="29">
        <f t="shared" si="25"/>
        <v>457.9</v>
      </c>
      <c r="C23" s="29">
        <f t="shared" si="31"/>
        <v>277.2</v>
      </c>
      <c r="D23" s="15">
        <v>48.9</v>
      </c>
      <c r="E23" s="15">
        <v>39.4</v>
      </c>
      <c r="F23" s="15">
        <v>41.500000000000014</v>
      </c>
      <c r="G23" s="15">
        <v>38.639999999999986</v>
      </c>
      <c r="H23" s="15">
        <v>40.960000000000008</v>
      </c>
      <c r="I23" s="15">
        <v>35.799999999999983</v>
      </c>
      <c r="J23" s="15">
        <v>32</v>
      </c>
      <c r="K23" s="15">
        <v>34.5</v>
      </c>
      <c r="L23" s="15">
        <v>32.300000000000011</v>
      </c>
      <c r="M23" s="15">
        <v>41.5</v>
      </c>
      <c r="N23" s="15">
        <v>40.399999999999977</v>
      </c>
      <c r="O23" s="15">
        <v>32</v>
      </c>
      <c r="P23" s="29">
        <f t="shared" si="18"/>
        <v>626</v>
      </c>
      <c r="Q23" s="29">
        <f t="shared" si="32"/>
        <v>365.8</v>
      </c>
      <c r="R23" s="15">
        <v>43.6</v>
      </c>
      <c r="S23" s="15">
        <v>31.999999999999993</v>
      </c>
      <c r="T23" s="15">
        <v>47</v>
      </c>
      <c r="U23" s="15">
        <v>62</v>
      </c>
      <c r="V23" s="15">
        <v>60.700000000000017</v>
      </c>
      <c r="W23" s="15">
        <v>72.099999999999966</v>
      </c>
      <c r="X23" s="15">
        <v>48.400000000000034</v>
      </c>
      <c r="Y23" s="15">
        <v>64.599999999999966</v>
      </c>
      <c r="Z23" s="15">
        <v>56.600000000000023</v>
      </c>
      <c r="AA23" s="15">
        <v>48.600000000000023</v>
      </c>
      <c r="AB23" s="15">
        <v>53.5</v>
      </c>
      <c r="AC23" s="15">
        <v>36.899999999999977</v>
      </c>
      <c r="AD23" s="29">
        <f t="shared" si="33"/>
        <v>386.8</v>
      </c>
      <c r="AE23" s="15">
        <v>51.8</v>
      </c>
      <c r="AF23" s="15">
        <f>[18]объемы!$AG$43</f>
        <v>40.699999999999996</v>
      </c>
      <c r="AG23" s="15">
        <f>[19]объемы!$AH$43</f>
        <v>57.900000000000006</v>
      </c>
      <c r="AH23" s="15">
        <f>[20]объемы!$AI$43</f>
        <v>44.599999999999994</v>
      </c>
      <c r="AI23" s="15">
        <f>[21]объемы!$AJ$43</f>
        <v>59.300000000000011</v>
      </c>
      <c r="AJ23" s="15">
        <f>[22]объемы!$AK$43</f>
        <v>65.900000000000006</v>
      </c>
      <c r="AK23" s="15">
        <f>[23]объемы!$AL$43</f>
        <v>66.599999999999966</v>
      </c>
      <c r="AL23" s="15"/>
      <c r="AM23" s="15"/>
      <c r="AN23" s="15"/>
      <c r="AO23" s="15"/>
      <c r="AP23" s="15"/>
      <c r="AQ23" s="15">
        <f t="shared" si="7"/>
        <v>21</v>
      </c>
      <c r="AR23" s="26">
        <f t="shared" si="8"/>
        <v>5.7408419901585565E-2</v>
      </c>
      <c r="AS23" s="28"/>
      <c r="AT23" s="30"/>
    </row>
    <row r="24" spans="1:46" x14ac:dyDescent="0.2">
      <c r="A24" s="8" t="s">
        <v>33</v>
      </c>
      <c r="B24" s="29">
        <f t="shared" si="25"/>
        <v>832.1</v>
      </c>
      <c r="C24" s="29">
        <f t="shared" si="31"/>
        <v>503.6</v>
      </c>
      <c r="D24" s="14">
        <v>88.9</v>
      </c>
      <c r="E24" s="14">
        <v>71.599999999999994</v>
      </c>
      <c r="F24" s="14">
        <v>75.599999999999994</v>
      </c>
      <c r="G24" s="14">
        <v>70.099999999999994</v>
      </c>
      <c r="H24" s="14">
        <v>74.5</v>
      </c>
      <c r="I24" s="14">
        <v>64.699999999999989</v>
      </c>
      <c r="J24" s="14">
        <v>58.200000000000045</v>
      </c>
      <c r="K24" s="14">
        <v>62.699999999999932</v>
      </c>
      <c r="L24" s="14">
        <v>58.800000000000068</v>
      </c>
      <c r="M24" s="14">
        <v>75.5</v>
      </c>
      <c r="N24" s="14">
        <v>73.399999999999977</v>
      </c>
      <c r="O24" s="14">
        <v>58.100000000000023</v>
      </c>
      <c r="P24" s="29">
        <f t="shared" si="18"/>
        <v>1138.0999999999999</v>
      </c>
      <c r="Q24" s="29">
        <f t="shared" si="32"/>
        <v>665</v>
      </c>
      <c r="R24" s="14">
        <v>79.3</v>
      </c>
      <c r="S24" s="14">
        <v>58.100000000000009</v>
      </c>
      <c r="T24" s="14">
        <v>85.5</v>
      </c>
      <c r="U24" s="14">
        <v>112.70000000000002</v>
      </c>
      <c r="V24" s="14">
        <v>110.39999999999998</v>
      </c>
      <c r="W24" s="14">
        <v>131.10000000000002</v>
      </c>
      <c r="X24" s="14">
        <v>87.899999999999977</v>
      </c>
      <c r="Y24" s="14">
        <v>117.60000000000002</v>
      </c>
      <c r="Z24" s="14">
        <v>102.79999999999995</v>
      </c>
      <c r="AA24" s="14">
        <v>88.300000000000068</v>
      </c>
      <c r="AB24" s="14">
        <v>97.299999999999955</v>
      </c>
      <c r="AC24" s="14">
        <v>67.099999999999909</v>
      </c>
      <c r="AD24" s="14">
        <f t="shared" si="33"/>
        <v>703.5</v>
      </c>
      <c r="AE24" s="14">
        <v>94.4</v>
      </c>
      <c r="AF24" s="14">
        <f>[18]объемы!$AG$82</f>
        <v>74</v>
      </c>
      <c r="AG24" s="14">
        <f>[19]объемы!$AH$82</f>
        <v>105.20000000000002</v>
      </c>
      <c r="AH24" s="14">
        <f>[20]объемы!$AI$82</f>
        <v>81.199999999999989</v>
      </c>
      <c r="AI24" s="14">
        <f>[21]объемы!$AJ$82</f>
        <v>107.80000000000001</v>
      </c>
      <c r="AJ24" s="14">
        <f>[22]объемы!$AK$82</f>
        <v>119.69999999999993</v>
      </c>
      <c r="AK24" s="14">
        <f>[23]объемы!$AL$82</f>
        <v>121.20000000000005</v>
      </c>
      <c r="AL24" s="14"/>
      <c r="AM24" s="14"/>
      <c r="AN24" s="14"/>
      <c r="AO24" s="14"/>
      <c r="AP24" s="14"/>
      <c r="AQ24" s="15">
        <f t="shared" si="7"/>
        <v>38.5</v>
      </c>
      <c r="AR24" s="26">
        <f t="shared" si="8"/>
        <v>5.7894736842105263E-2</v>
      </c>
      <c r="AS24" s="28"/>
      <c r="AT24" s="30"/>
    </row>
    <row r="25" spans="1:46" x14ac:dyDescent="0.2">
      <c r="A25" s="5" t="s">
        <v>34</v>
      </c>
      <c r="B25" s="29">
        <f t="shared" si="25"/>
        <v>1042.0999999999999</v>
      </c>
      <c r="C25" s="29">
        <f t="shared" si="31"/>
        <v>617.6</v>
      </c>
      <c r="D25" s="15">
        <v>100.9</v>
      </c>
      <c r="E25" s="15">
        <v>98.3</v>
      </c>
      <c r="F25" s="15">
        <v>94.699999999999989</v>
      </c>
      <c r="G25" s="15">
        <v>73.11999999999999</v>
      </c>
      <c r="H25" s="15">
        <v>92.380000000000024</v>
      </c>
      <c r="I25" s="15">
        <v>81</v>
      </c>
      <c r="J25" s="15">
        <v>77.200000000000017</v>
      </c>
      <c r="K25" s="15">
        <v>79</v>
      </c>
      <c r="L25" s="15">
        <v>122.69999999999999</v>
      </c>
      <c r="M25" s="15">
        <v>57.600000000000023</v>
      </c>
      <c r="N25" s="15">
        <v>72.399999999999977</v>
      </c>
      <c r="O25" s="15">
        <v>92.800000000000011</v>
      </c>
      <c r="P25" s="29">
        <f t="shared" si="18"/>
        <v>1027.72</v>
      </c>
      <c r="Q25" s="29">
        <f t="shared" si="32"/>
        <v>601.69999999999993</v>
      </c>
      <c r="R25" s="15">
        <v>68</v>
      </c>
      <c r="S25" s="15">
        <v>61.819999999999993</v>
      </c>
      <c r="T25" s="15">
        <v>80.5</v>
      </c>
      <c r="U25" s="15">
        <v>102.69</v>
      </c>
      <c r="V25" s="15">
        <v>115.51000000000002</v>
      </c>
      <c r="W25" s="15">
        <v>84.19999999999996</v>
      </c>
      <c r="X25" s="15">
        <v>88.980000000000032</v>
      </c>
      <c r="Y25" s="15">
        <v>75.720000000000041</v>
      </c>
      <c r="Z25" s="15">
        <v>97.499999999999957</v>
      </c>
      <c r="AA25" s="15">
        <v>72.399999999999977</v>
      </c>
      <c r="AB25" s="15">
        <v>98.300000000000068</v>
      </c>
      <c r="AC25" s="15">
        <v>82.099999999999937</v>
      </c>
      <c r="AD25" s="29">
        <f t="shared" si="33"/>
        <v>699.24000000000012</v>
      </c>
      <c r="AE25" s="15">
        <v>90</v>
      </c>
      <c r="AF25" s="15">
        <f>[18]объемы!$AG$39</f>
        <v>68.440000000000012</v>
      </c>
      <c r="AG25" s="15">
        <f>[19]объемы!$AH$39</f>
        <v>142.29999999999998</v>
      </c>
      <c r="AH25" s="15">
        <f>[20]объемы!$AI$39</f>
        <v>97.199999999999989</v>
      </c>
      <c r="AI25" s="15">
        <f>[21]объемы!$AJ$39</f>
        <v>98.600000000000051</v>
      </c>
      <c r="AJ25" s="15">
        <f>[22]объемы!$AK$39</f>
        <v>108.1</v>
      </c>
      <c r="AK25" s="15">
        <f>[23]объемы!$AL$39</f>
        <v>94.59999999999998</v>
      </c>
      <c r="AL25" s="15"/>
      <c r="AM25" s="15"/>
      <c r="AN25" s="15"/>
      <c r="AO25" s="15"/>
      <c r="AP25" s="15"/>
      <c r="AQ25" s="15">
        <f t="shared" si="7"/>
        <v>97.540000000000191</v>
      </c>
      <c r="AR25" s="26">
        <f t="shared" si="8"/>
        <v>0.16210736247299351</v>
      </c>
      <c r="AS25" s="28"/>
      <c r="AT25" s="30"/>
    </row>
    <row r="26" spans="1:46" x14ac:dyDescent="0.2">
      <c r="A26" s="5" t="s">
        <v>35</v>
      </c>
      <c r="B26" s="29">
        <f t="shared" si="25"/>
        <v>319.70000000000005</v>
      </c>
      <c r="C26" s="29">
        <f t="shared" si="31"/>
        <v>177.3</v>
      </c>
      <c r="D26" s="15">
        <v>18.600000000000001</v>
      </c>
      <c r="E26" s="15">
        <v>29.7</v>
      </c>
      <c r="F26" s="15">
        <v>27.199999999999996</v>
      </c>
      <c r="G26" s="15">
        <v>30.799999999999997</v>
      </c>
      <c r="H26" s="15">
        <v>33.699999999999996</v>
      </c>
      <c r="I26" s="15">
        <v>22.900000000000009</v>
      </c>
      <c r="J26" s="15">
        <v>14.399999999999999</v>
      </c>
      <c r="K26" s="15">
        <v>9.7999999999999972</v>
      </c>
      <c r="L26" s="15">
        <v>12.499999999999996</v>
      </c>
      <c r="M26" s="15">
        <v>32.800000000000004</v>
      </c>
      <c r="N26" s="15">
        <v>44.099999999999994</v>
      </c>
      <c r="O26" s="15">
        <v>43.200000000000024</v>
      </c>
      <c r="P26" s="29">
        <f t="shared" si="18"/>
        <v>291.39000000000004</v>
      </c>
      <c r="Q26" s="29">
        <f t="shared" si="32"/>
        <v>200.04999999999998</v>
      </c>
      <c r="R26" s="15">
        <v>24.2</v>
      </c>
      <c r="S26" s="15">
        <v>18.290000000000003</v>
      </c>
      <c r="T26" s="15">
        <v>31.7</v>
      </c>
      <c r="U26" s="15">
        <v>33.299999999999997</v>
      </c>
      <c r="V26" s="15">
        <v>45.2</v>
      </c>
      <c r="W26" s="15">
        <v>31.019999999999985</v>
      </c>
      <c r="X26" s="15">
        <v>16.340000000000011</v>
      </c>
      <c r="Y26" s="15">
        <v>11.339999999999996</v>
      </c>
      <c r="Z26" s="15">
        <v>11.800000000000004</v>
      </c>
      <c r="AA26" s="15">
        <v>14.900000000000006</v>
      </c>
      <c r="AB26" s="15">
        <v>20</v>
      </c>
      <c r="AC26" s="15">
        <v>33.299999999999997</v>
      </c>
      <c r="AD26" s="29">
        <f t="shared" si="33"/>
        <v>122.9</v>
      </c>
      <c r="AE26" s="15">
        <v>24.2</v>
      </c>
      <c r="AF26" s="15">
        <f>[18]объемы!$AG$49</f>
        <v>15</v>
      </c>
      <c r="AG26" s="15">
        <f>[19]объемы!$AH$49</f>
        <v>7.8000000000000025</v>
      </c>
      <c r="AH26" s="15">
        <f>[20]объемы!$AI$49</f>
        <v>21.1</v>
      </c>
      <c r="AI26" s="15">
        <f>[21]объемы!$AJ$49</f>
        <v>36.199999999999996</v>
      </c>
      <c r="AJ26" s="15">
        <f>[22]объемы!$AK$49</f>
        <v>14.700000000000005</v>
      </c>
      <c r="AK26" s="15">
        <f>[23]объемы!$AL$49</f>
        <v>3.8999999999999915</v>
      </c>
      <c r="AL26" s="15"/>
      <c r="AM26" s="15"/>
      <c r="AN26" s="15"/>
      <c r="AO26" s="15"/>
      <c r="AP26" s="15"/>
      <c r="AQ26" s="15">
        <f t="shared" si="7"/>
        <v>-77.149999999999977</v>
      </c>
      <c r="AR26" s="26">
        <f t="shared" si="8"/>
        <v>-0.38565358660334909</v>
      </c>
      <c r="AS26" s="28"/>
      <c r="AT26" s="30"/>
    </row>
    <row r="27" spans="1:46" x14ac:dyDescent="0.2">
      <c r="A27" s="5" t="s">
        <v>36</v>
      </c>
      <c r="B27" s="29">
        <f t="shared" si="25"/>
        <v>421.9</v>
      </c>
      <c r="C27" s="29">
        <f t="shared" si="31"/>
        <v>294.89999999999998</v>
      </c>
      <c r="D27" s="15">
        <v>29.099999999999998</v>
      </c>
      <c r="E27" s="15">
        <v>44.099999999999994</v>
      </c>
      <c r="F27" s="15">
        <v>40.400000000000006</v>
      </c>
      <c r="G27" s="15">
        <v>69.399999999999991</v>
      </c>
      <c r="H27" s="15">
        <v>41.300000000000011</v>
      </c>
      <c r="I27" s="15">
        <v>46.9</v>
      </c>
      <c r="J27" s="15">
        <v>23.699999999999996</v>
      </c>
      <c r="K27" s="15">
        <v>23.800000000000004</v>
      </c>
      <c r="L27" s="15">
        <v>12.399999999999997</v>
      </c>
      <c r="M27" s="15">
        <v>24.200000000000003</v>
      </c>
      <c r="N27" s="15">
        <v>29.299999999999997</v>
      </c>
      <c r="O27" s="15">
        <v>37.299999999999997</v>
      </c>
      <c r="P27" s="29">
        <f t="shared" si="18"/>
        <v>393.72</v>
      </c>
      <c r="Q27" s="29">
        <f t="shared" si="32"/>
        <v>146.10999999999999</v>
      </c>
      <c r="R27" s="15">
        <v>11.9</v>
      </c>
      <c r="S27" s="15">
        <v>11.719999999999999</v>
      </c>
      <c r="T27" s="15">
        <v>9</v>
      </c>
      <c r="U27" s="15">
        <v>16.371000000000034</v>
      </c>
      <c r="V27" s="15">
        <v>19.428999999999967</v>
      </c>
      <c r="W27" s="15">
        <v>28.9</v>
      </c>
      <c r="X27" s="15">
        <v>48.79</v>
      </c>
      <c r="Y27" s="15">
        <v>28.409999999999997</v>
      </c>
      <c r="Z27" s="15">
        <v>49</v>
      </c>
      <c r="AA27" s="15">
        <v>45.000000000000007</v>
      </c>
      <c r="AB27" s="15">
        <v>73.099999999999994</v>
      </c>
      <c r="AC27" s="15">
        <v>52.099999999999994</v>
      </c>
      <c r="AD27" s="29">
        <f t="shared" si="33"/>
        <v>112.72</v>
      </c>
      <c r="AE27" s="15">
        <v>33.9</v>
      </c>
      <c r="AF27" s="15">
        <v>26.22</v>
      </c>
      <c r="AG27" s="15">
        <v>10.7</v>
      </c>
      <c r="AH27" s="15">
        <v>11.2</v>
      </c>
      <c r="AI27" s="15">
        <v>16.5</v>
      </c>
      <c r="AJ27" s="15">
        <v>7.6</v>
      </c>
      <c r="AK27" s="15">
        <f>[23]объемы!$AL$74+[23]объемы!$AL$69+[23]объемы!$AL$67+[23]объемы!$AL$64</f>
        <v>6.6000000000000032</v>
      </c>
      <c r="AL27" s="15"/>
      <c r="AM27" s="15"/>
      <c r="AN27" s="15"/>
      <c r="AO27" s="15"/>
      <c r="AP27" s="15"/>
      <c r="AQ27" s="15">
        <f t="shared" si="7"/>
        <v>-33.389999999999986</v>
      </c>
      <c r="AR27" s="26">
        <f t="shared" si="8"/>
        <v>-0.22852645267264382</v>
      </c>
      <c r="AS27" s="28"/>
      <c r="AT27" s="30"/>
    </row>
    <row r="28" spans="1:46" x14ac:dyDescent="0.2">
      <c r="A28" s="4" t="s">
        <v>37</v>
      </c>
      <c r="B28" s="13">
        <f>B29</f>
        <v>4822.8547819999994</v>
      </c>
      <c r="C28" s="13">
        <f>C29</f>
        <v>2871.6547819999996</v>
      </c>
      <c r="D28" s="13">
        <f t="shared" ref="D28:O28" si="34">D29</f>
        <v>394.354782</v>
      </c>
      <c r="E28" s="13">
        <f t="shared" si="34"/>
        <v>392.6</v>
      </c>
      <c r="F28" s="13">
        <f t="shared" si="34"/>
        <v>446.5</v>
      </c>
      <c r="G28" s="13">
        <f t="shared" si="34"/>
        <v>424.19999999999993</v>
      </c>
      <c r="H28" s="13">
        <f t="shared" si="34"/>
        <v>434.5</v>
      </c>
      <c r="I28" s="13">
        <f t="shared" si="34"/>
        <v>409.60000000000014</v>
      </c>
      <c r="J28" s="13">
        <f t="shared" si="34"/>
        <v>369.89999999999981</v>
      </c>
      <c r="K28" s="13">
        <f t="shared" si="34"/>
        <v>368.79999999999995</v>
      </c>
      <c r="L28" s="13">
        <f t="shared" si="34"/>
        <v>351.00000000000011</v>
      </c>
      <c r="M28" s="13">
        <f t="shared" si="34"/>
        <v>413.79999999999984</v>
      </c>
      <c r="N28" s="13">
        <f t="shared" si="34"/>
        <v>382.20000000000005</v>
      </c>
      <c r="O28" s="13">
        <f t="shared" si="34"/>
        <v>435.4</v>
      </c>
      <c r="P28" s="13">
        <f>P29</f>
        <v>5454.7</v>
      </c>
      <c r="Q28" s="13">
        <f>Q29</f>
        <v>3316.0299999999997</v>
      </c>
      <c r="R28" s="13">
        <f t="shared" ref="R28:AC28" si="35">R29</f>
        <v>360.1</v>
      </c>
      <c r="S28" s="13">
        <f t="shared" si="35"/>
        <v>476</v>
      </c>
      <c r="T28" s="13">
        <f t="shared" si="35"/>
        <v>470.59999999999991</v>
      </c>
      <c r="U28" s="13">
        <f t="shared" si="35"/>
        <v>532.1</v>
      </c>
      <c r="V28" s="13">
        <f t="shared" si="35"/>
        <v>546</v>
      </c>
      <c r="W28" s="13">
        <f t="shared" si="35"/>
        <v>483.70999999999981</v>
      </c>
      <c r="X28" s="13">
        <f t="shared" si="35"/>
        <v>447.5200000000001</v>
      </c>
      <c r="Y28" s="13">
        <f t="shared" si="35"/>
        <v>436.47</v>
      </c>
      <c r="Z28" s="13">
        <f t="shared" si="35"/>
        <v>380.70000000000005</v>
      </c>
      <c r="AA28" s="13">
        <f>AA29</f>
        <v>433.20000000000005</v>
      </c>
      <c r="AB28" s="13">
        <f t="shared" si="35"/>
        <v>410.50000000000011</v>
      </c>
      <c r="AC28" s="13">
        <f t="shared" si="35"/>
        <v>477.79999999999961</v>
      </c>
      <c r="AD28" s="13">
        <f>AD29</f>
        <v>3019.7</v>
      </c>
      <c r="AE28" s="13">
        <f t="shared" ref="AE28:AP28" si="36">AE29</f>
        <v>367.3</v>
      </c>
      <c r="AF28" s="13">
        <f t="shared" si="36"/>
        <v>327.8</v>
      </c>
      <c r="AG28" s="13">
        <f t="shared" si="36"/>
        <v>483.4</v>
      </c>
      <c r="AH28" s="13">
        <f t="shared" si="36"/>
        <v>426.8</v>
      </c>
      <c r="AI28" s="13">
        <f t="shared" si="36"/>
        <v>488.10000000000008</v>
      </c>
      <c r="AJ28" s="13">
        <f t="shared" si="36"/>
        <v>456.30000000000007</v>
      </c>
      <c r="AK28" s="13">
        <f t="shared" si="36"/>
        <v>469.99999999999983</v>
      </c>
      <c r="AL28" s="13">
        <f t="shared" si="36"/>
        <v>0</v>
      </c>
      <c r="AM28" s="13">
        <f t="shared" si="36"/>
        <v>0</v>
      </c>
      <c r="AN28" s="13">
        <f>AN29</f>
        <v>0</v>
      </c>
      <c r="AO28" s="13">
        <f t="shared" si="36"/>
        <v>0</v>
      </c>
      <c r="AP28" s="13">
        <f t="shared" si="36"/>
        <v>0</v>
      </c>
      <c r="AQ28" s="13">
        <f t="shared" si="7"/>
        <v>-296.32999999999993</v>
      </c>
      <c r="AR28" s="25">
        <f t="shared" si="8"/>
        <v>-8.9362882724221424E-2</v>
      </c>
      <c r="AS28" s="28"/>
      <c r="AT28" s="30"/>
    </row>
    <row r="29" spans="1:46" x14ac:dyDescent="0.2">
      <c r="A29" s="5" t="s">
        <v>37</v>
      </c>
      <c r="B29" s="15">
        <f>SUM(B30:B31)</f>
        <v>4822.8547819999994</v>
      </c>
      <c r="C29" s="15">
        <f>SUM(C30:C31)</f>
        <v>2871.6547819999996</v>
      </c>
      <c r="D29" s="15">
        <f>SUM(D30:D31)</f>
        <v>394.354782</v>
      </c>
      <c r="E29" s="15">
        <f t="shared" ref="E29:N29" si="37">SUM(E30:E31)</f>
        <v>392.6</v>
      </c>
      <c r="F29" s="15">
        <f t="shared" si="37"/>
        <v>446.5</v>
      </c>
      <c r="G29" s="15">
        <f t="shared" si="37"/>
        <v>424.19999999999993</v>
      </c>
      <c r="H29" s="15">
        <f t="shared" si="37"/>
        <v>434.5</v>
      </c>
      <c r="I29" s="15">
        <f t="shared" si="37"/>
        <v>409.60000000000014</v>
      </c>
      <c r="J29" s="15">
        <f t="shared" si="37"/>
        <v>369.89999999999981</v>
      </c>
      <c r="K29" s="15">
        <f t="shared" si="37"/>
        <v>368.79999999999995</v>
      </c>
      <c r="L29" s="15">
        <f t="shared" si="37"/>
        <v>351.00000000000011</v>
      </c>
      <c r="M29" s="15">
        <f t="shared" si="37"/>
        <v>413.79999999999984</v>
      </c>
      <c r="N29" s="15">
        <f t="shared" si="37"/>
        <v>382.20000000000005</v>
      </c>
      <c r="O29" s="15">
        <f>SUM(O30:O31)</f>
        <v>435.4</v>
      </c>
      <c r="P29" s="15">
        <f>SUM(P30:P31)</f>
        <v>5454.7</v>
      </c>
      <c r="Q29" s="15">
        <f>SUM(Q30:Q31)</f>
        <v>3316.0299999999997</v>
      </c>
      <c r="R29" s="15">
        <f>SUM(R30:R31)</f>
        <v>360.1</v>
      </c>
      <c r="S29" s="15">
        <f>SUM(S30:S31)</f>
        <v>476</v>
      </c>
      <c r="T29" s="15">
        <f t="shared" ref="T29:AB29" si="38">SUM(T30:T31)</f>
        <v>470.59999999999991</v>
      </c>
      <c r="U29" s="15">
        <f t="shared" si="38"/>
        <v>532.1</v>
      </c>
      <c r="V29" s="15">
        <f t="shared" si="38"/>
        <v>546</v>
      </c>
      <c r="W29" s="15">
        <f t="shared" si="38"/>
        <v>483.70999999999981</v>
      </c>
      <c r="X29" s="15">
        <f t="shared" si="38"/>
        <v>447.5200000000001</v>
      </c>
      <c r="Y29" s="15">
        <f t="shared" si="38"/>
        <v>436.47</v>
      </c>
      <c r="Z29" s="15">
        <f t="shared" si="38"/>
        <v>380.70000000000005</v>
      </c>
      <c r="AA29" s="15">
        <f t="shared" si="38"/>
        <v>433.20000000000005</v>
      </c>
      <c r="AB29" s="15">
        <f t="shared" si="38"/>
        <v>410.50000000000011</v>
      </c>
      <c r="AC29" s="15">
        <f>SUM(AC30:AC31)</f>
        <v>477.79999999999961</v>
      </c>
      <c r="AD29" s="15">
        <f>SUM(AD30:AD31)</f>
        <v>3019.7</v>
      </c>
      <c r="AE29" s="15">
        <f>SUM(AE30:AE31)</f>
        <v>367.3</v>
      </c>
      <c r="AF29" s="15">
        <f>SUM(AF30:AF31)</f>
        <v>327.8</v>
      </c>
      <c r="AG29" s="15">
        <f t="shared" ref="AG29:AO29" si="39">SUM(AG30:AG31)</f>
        <v>483.4</v>
      </c>
      <c r="AH29" s="15">
        <f>SUM(AH30:AH31)</f>
        <v>426.8</v>
      </c>
      <c r="AI29" s="15">
        <f t="shared" si="39"/>
        <v>488.10000000000008</v>
      </c>
      <c r="AJ29" s="15">
        <f t="shared" si="39"/>
        <v>456.30000000000007</v>
      </c>
      <c r="AK29" s="15">
        <f t="shared" si="39"/>
        <v>469.99999999999983</v>
      </c>
      <c r="AL29" s="15">
        <f t="shared" si="39"/>
        <v>0</v>
      </c>
      <c r="AM29" s="15">
        <f t="shared" si="39"/>
        <v>0</v>
      </c>
      <c r="AN29" s="15">
        <f t="shared" si="39"/>
        <v>0</v>
      </c>
      <c r="AO29" s="15">
        <f t="shared" si="39"/>
        <v>0</v>
      </c>
      <c r="AP29" s="15">
        <f>SUM(AP30:AP31)</f>
        <v>0</v>
      </c>
      <c r="AQ29" s="15">
        <f t="shared" si="7"/>
        <v>-296.32999999999993</v>
      </c>
      <c r="AR29" s="26">
        <f t="shared" si="8"/>
        <v>-8.9362882724221424E-2</v>
      </c>
      <c r="AS29" s="28"/>
      <c r="AT29" s="30"/>
    </row>
    <row r="30" spans="1:46" x14ac:dyDescent="0.2">
      <c r="A30" s="6" t="s">
        <v>38</v>
      </c>
      <c r="B30" s="14">
        <f t="shared" ref="B30:B31" si="40">SUM(D30:O30)</f>
        <v>3907.3999999999996</v>
      </c>
      <c r="C30" s="14">
        <f t="shared" ref="C30:C31" si="41">SUM(D30:J30)</f>
        <v>2346.4999999999995</v>
      </c>
      <c r="D30" s="14">
        <v>327</v>
      </c>
      <c r="E30" s="14">
        <v>328.8</v>
      </c>
      <c r="F30" s="14">
        <v>377.2</v>
      </c>
      <c r="G30" s="14">
        <v>342.79999999999995</v>
      </c>
      <c r="H30" s="14">
        <v>352.59999999999997</v>
      </c>
      <c r="I30" s="14">
        <v>333.70000000000016</v>
      </c>
      <c r="J30" s="14">
        <v>284.39999999999975</v>
      </c>
      <c r="K30" s="14">
        <v>289.60000000000002</v>
      </c>
      <c r="L30" s="14">
        <v>276.50000000000011</v>
      </c>
      <c r="M30" s="14">
        <v>329.29999999999984</v>
      </c>
      <c r="N30" s="14">
        <v>313.20000000000005</v>
      </c>
      <c r="O30" s="14">
        <v>352.29999999999995</v>
      </c>
      <c r="P30" s="14">
        <f t="shared" ref="P30:P34" si="42">SUM(R30:AC30)</f>
        <v>4521.7</v>
      </c>
      <c r="Q30" s="14">
        <f t="shared" ref="Q30:Q31" si="43">SUM(R30:X30)</f>
        <v>2740.83</v>
      </c>
      <c r="R30" s="14">
        <v>288.5</v>
      </c>
      <c r="S30" s="14">
        <v>405.6</v>
      </c>
      <c r="T30" s="14">
        <v>392.89999999999992</v>
      </c>
      <c r="U30" s="14">
        <v>436.5</v>
      </c>
      <c r="V30" s="14">
        <v>459.20000000000005</v>
      </c>
      <c r="W30" s="14">
        <v>408.70999999999981</v>
      </c>
      <c r="X30" s="14">
        <v>349.42000000000007</v>
      </c>
      <c r="Y30" s="14">
        <v>359.17000000000007</v>
      </c>
      <c r="Z30" s="14">
        <v>314.90000000000009</v>
      </c>
      <c r="AA30" s="14">
        <v>349.5</v>
      </c>
      <c r="AB30" s="14">
        <v>350.40000000000009</v>
      </c>
      <c r="AC30" s="14">
        <v>406.89999999999964</v>
      </c>
      <c r="AD30" s="14">
        <f t="shared" ref="AD30:AD31" si="44">SUM(AE30:AP30)</f>
        <v>2668.6</v>
      </c>
      <c r="AE30" s="14">
        <v>316.5</v>
      </c>
      <c r="AF30" s="14">
        <f>[18]объемы!$AG$30+[18]объемы!$AG$31</f>
        <v>286</v>
      </c>
      <c r="AG30" s="14">
        <f>[19]объемы!$AH$30+[19]объемы!$AH$31</f>
        <v>440.09999999999997</v>
      </c>
      <c r="AH30" s="14">
        <f>[20]объемы!$AI$30+[20]объемы!$AI$31</f>
        <v>382.3</v>
      </c>
      <c r="AI30" s="14">
        <f>[21]объемы!$AJ$30+[21]объемы!$AJ$31</f>
        <v>439.40000000000009</v>
      </c>
      <c r="AJ30" s="14">
        <f>[22]объемы!$AK$30+[22]объемы!$AK$31</f>
        <v>405.1</v>
      </c>
      <c r="AK30" s="14">
        <f>[23]объемы!$AL$30+[23]объемы!$AL$31</f>
        <v>399.19999999999982</v>
      </c>
      <c r="AL30" s="14"/>
      <c r="AM30" s="14"/>
      <c r="AN30" s="14"/>
      <c r="AO30" s="14"/>
      <c r="AP30" s="14"/>
      <c r="AQ30" s="15">
        <f t="shared" si="7"/>
        <v>-72.230000000000018</v>
      </c>
      <c r="AR30" s="26">
        <f t="shared" si="8"/>
        <v>-2.6353330925303658E-2</v>
      </c>
      <c r="AS30" s="28"/>
      <c r="AT30" s="30"/>
    </row>
    <row r="31" spans="1:46" x14ac:dyDescent="0.2">
      <c r="A31" s="6" t="s">
        <v>39</v>
      </c>
      <c r="B31" s="14">
        <f t="shared" si="40"/>
        <v>915.45478200000002</v>
      </c>
      <c r="C31" s="14">
        <f t="shared" si="41"/>
        <v>525.15478200000007</v>
      </c>
      <c r="D31" s="14">
        <v>67.354782</v>
      </c>
      <c r="E31" s="14">
        <v>63.8</v>
      </c>
      <c r="F31" s="14">
        <v>69.300000000000011</v>
      </c>
      <c r="G31" s="14">
        <v>81.399999999999977</v>
      </c>
      <c r="H31" s="14">
        <v>81.900000000000034</v>
      </c>
      <c r="I31" s="14">
        <v>75.899999999999977</v>
      </c>
      <c r="J31" s="14">
        <v>85.500000000000057</v>
      </c>
      <c r="K31" s="14">
        <v>79.199999999999932</v>
      </c>
      <c r="L31" s="14">
        <v>74.5</v>
      </c>
      <c r="M31" s="14">
        <v>84.5</v>
      </c>
      <c r="N31" s="14">
        <v>69</v>
      </c>
      <c r="O31" s="14">
        <v>83.100000000000023</v>
      </c>
      <c r="P31" s="14">
        <f t="shared" si="42"/>
        <v>933</v>
      </c>
      <c r="Q31" s="14">
        <f t="shared" si="43"/>
        <v>575.20000000000005</v>
      </c>
      <c r="R31" s="14">
        <v>71.599999999999994</v>
      </c>
      <c r="S31" s="14">
        <v>70.400000000000006</v>
      </c>
      <c r="T31" s="14">
        <v>77.699999999999989</v>
      </c>
      <c r="U31" s="14">
        <v>95.600000000000023</v>
      </c>
      <c r="V31" s="14">
        <v>86.800000000000011</v>
      </c>
      <c r="W31" s="14">
        <v>75</v>
      </c>
      <c r="X31" s="14">
        <v>98.100000000000023</v>
      </c>
      <c r="Y31" s="14">
        <v>77.299999999999955</v>
      </c>
      <c r="Z31" s="14">
        <v>65.799999999999955</v>
      </c>
      <c r="AA31" s="14">
        <v>83.700000000000045</v>
      </c>
      <c r="AB31" s="14">
        <v>60.100000000000023</v>
      </c>
      <c r="AC31" s="14">
        <v>70.899999999999977</v>
      </c>
      <c r="AD31" s="14">
        <f t="shared" si="44"/>
        <v>351.1</v>
      </c>
      <c r="AE31" s="14">
        <v>50.8</v>
      </c>
      <c r="AF31" s="14">
        <f>[18]объемы!$AG$32</f>
        <v>41.8</v>
      </c>
      <c r="AG31" s="14">
        <f>[19]объемы!$AH$32</f>
        <v>43.300000000000011</v>
      </c>
      <c r="AH31" s="14">
        <f>[20]объемы!$AI$32</f>
        <v>44.5</v>
      </c>
      <c r="AI31" s="14">
        <f>[21]объемы!$AJ$32</f>
        <v>48.699999999999989</v>
      </c>
      <c r="AJ31" s="14">
        <f>[22]объемы!$AK$32</f>
        <v>51.200000000000017</v>
      </c>
      <c r="AK31" s="14">
        <f>[23]объемы!$AL$32</f>
        <v>70.800000000000011</v>
      </c>
      <c r="AL31" s="14"/>
      <c r="AM31" s="14"/>
      <c r="AN31" s="14"/>
      <c r="AO31" s="14"/>
      <c r="AP31" s="14"/>
      <c r="AQ31" s="15">
        <f t="shared" si="7"/>
        <v>-224.10000000000002</v>
      </c>
      <c r="AR31" s="26">
        <f t="shared" si="8"/>
        <v>-0.38960361613351879</v>
      </c>
      <c r="AS31" s="28"/>
      <c r="AT31" s="30"/>
    </row>
    <row r="32" spans="1:46" x14ac:dyDescent="0.2">
      <c r="A32" s="10" t="s">
        <v>40</v>
      </c>
      <c r="B32" s="15">
        <f>SUM(B33:B34)</f>
        <v>610.60000000000014</v>
      </c>
      <c r="C32" s="15">
        <f>SUM(C33:C34)</f>
        <v>368.6</v>
      </c>
      <c r="D32" s="15">
        <f>SUM(D33:D34)</f>
        <v>48.3</v>
      </c>
      <c r="E32" s="15">
        <f t="shared" ref="E32:O32" si="45">SUM(E33:E34)</f>
        <v>52.2</v>
      </c>
      <c r="F32" s="15">
        <f t="shared" si="45"/>
        <v>58.7</v>
      </c>
      <c r="G32" s="15">
        <f t="shared" si="45"/>
        <v>55.499999999999993</v>
      </c>
      <c r="H32" s="15">
        <f t="shared" si="45"/>
        <v>54.800000000000011</v>
      </c>
      <c r="I32" s="15">
        <f t="shared" si="45"/>
        <v>51.899999999999991</v>
      </c>
      <c r="J32" s="15">
        <f t="shared" si="45"/>
        <v>47.2</v>
      </c>
      <c r="K32" s="15">
        <f t="shared" si="45"/>
        <v>46.899999999999991</v>
      </c>
      <c r="L32" s="15">
        <f t="shared" si="45"/>
        <v>43.200000000000017</v>
      </c>
      <c r="M32" s="15">
        <f t="shared" si="45"/>
        <v>49.299999999999983</v>
      </c>
      <c r="N32" s="15">
        <f t="shared" si="45"/>
        <v>47.400000000000034</v>
      </c>
      <c r="O32" s="15">
        <f t="shared" si="45"/>
        <v>55.199999999999974</v>
      </c>
      <c r="P32" s="15">
        <f>SUM(P33:P34)</f>
        <v>639.67000000000007</v>
      </c>
      <c r="Q32" s="15">
        <f>SUM(Q33:Q34)</f>
        <v>408.02</v>
      </c>
      <c r="R32" s="15">
        <f>SUM(R33:R34)</f>
        <v>48.7</v>
      </c>
      <c r="S32" s="15">
        <f>SUM(S33:S34)</f>
        <v>58.900000000000006</v>
      </c>
      <c r="T32" s="15">
        <f t="shared" ref="T32:AC32" si="46">SUM(T33:T34)</f>
        <v>59.5</v>
      </c>
      <c r="U32" s="15">
        <f t="shared" si="46"/>
        <v>65.769999999999982</v>
      </c>
      <c r="V32" s="15">
        <f t="shared" si="46"/>
        <v>59.730000000000004</v>
      </c>
      <c r="W32" s="15">
        <f t="shared" si="46"/>
        <v>60.660000000000011</v>
      </c>
      <c r="X32" s="15">
        <f t="shared" si="46"/>
        <v>54.759999999999991</v>
      </c>
      <c r="Y32" s="15">
        <f t="shared" si="46"/>
        <v>47.379999999999981</v>
      </c>
      <c r="Z32" s="15">
        <f t="shared" si="46"/>
        <v>42.100000000000037</v>
      </c>
      <c r="AA32" s="15">
        <f t="shared" si="46"/>
        <v>46.500000000000014</v>
      </c>
      <c r="AB32" s="15">
        <f t="shared" si="46"/>
        <v>44.599999999999966</v>
      </c>
      <c r="AC32" s="15">
        <f t="shared" si="46"/>
        <v>51.07000000000005</v>
      </c>
      <c r="AD32" s="15">
        <f>SUM(AD33:AD34)</f>
        <v>281.83300000000003</v>
      </c>
      <c r="AE32" s="15">
        <f>SUM(AE33:AE34)</f>
        <v>37.200000000000003</v>
      </c>
      <c r="AF32" s="15">
        <f>SUM(AF33:AF34)</f>
        <v>34.632999999999996</v>
      </c>
      <c r="AG32" s="15">
        <f t="shared" ref="AG32:AP32" si="47">SUM(AG33:AG34)</f>
        <v>46.300000000000004</v>
      </c>
      <c r="AH32" s="15">
        <f>SUM(AH33:AH34)</f>
        <v>39</v>
      </c>
      <c r="AI32" s="15">
        <f t="shared" si="47"/>
        <v>42.7</v>
      </c>
      <c r="AJ32" s="15">
        <f t="shared" si="47"/>
        <v>40.599999999999994</v>
      </c>
      <c r="AK32" s="15">
        <f t="shared" si="47"/>
        <v>41.4</v>
      </c>
      <c r="AL32" s="15">
        <f t="shared" si="47"/>
        <v>0</v>
      </c>
      <c r="AM32" s="15">
        <f t="shared" si="47"/>
        <v>0</v>
      </c>
      <c r="AN32" s="15">
        <f t="shared" si="47"/>
        <v>0</v>
      </c>
      <c r="AO32" s="15">
        <f t="shared" si="47"/>
        <v>0</v>
      </c>
      <c r="AP32" s="15">
        <f t="shared" si="47"/>
        <v>0</v>
      </c>
      <c r="AQ32" s="15">
        <f t="shared" si="7"/>
        <v>-126.18699999999995</v>
      </c>
      <c r="AR32" s="26">
        <f t="shared" si="8"/>
        <v>-0.30926670261261691</v>
      </c>
      <c r="AS32" s="28"/>
      <c r="AT32" s="30"/>
    </row>
    <row r="33" spans="1:46" x14ac:dyDescent="0.2">
      <c r="A33" s="6" t="s">
        <v>41</v>
      </c>
      <c r="B33" s="14">
        <f t="shared" ref="B33:B34" si="48">SUM(D33:O33)</f>
        <v>443.90000000000009</v>
      </c>
      <c r="C33" s="14">
        <f t="shared" ref="C33:C34" si="49">SUM(D33:J33)</f>
        <v>272.60000000000002</v>
      </c>
      <c r="D33" s="14">
        <v>35.1</v>
      </c>
      <c r="E33" s="14">
        <v>40.700000000000003</v>
      </c>
      <c r="F33" s="14">
        <v>45.000000000000007</v>
      </c>
      <c r="G33" s="14">
        <v>41.199999999999989</v>
      </c>
      <c r="H33" s="14">
        <v>39.700000000000017</v>
      </c>
      <c r="I33" s="14">
        <v>39.399999999999991</v>
      </c>
      <c r="J33" s="14">
        <v>31.5</v>
      </c>
      <c r="K33" s="14">
        <v>31.799999999999997</v>
      </c>
      <c r="L33" s="14">
        <v>30.800000000000011</v>
      </c>
      <c r="M33" s="14">
        <v>34.599999999999994</v>
      </c>
      <c r="N33" s="14">
        <v>34.300000000000011</v>
      </c>
      <c r="O33" s="14">
        <v>39.799999999999997</v>
      </c>
      <c r="P33" s="14">
        <f t="shared" si="42"/>
        <v>460.37000000000006</v>
      </c>
      <c r="Q33" s="14">
        <f>SUM(R33:X33)</f>
        <v>288.32</v>
      </c>
      <c r="R33" s="14">
        <v>33.4</v>
      </c>
      <c r="S33" s="14">
        <v>42.2</v>
      </c>
      <c r="T33" s="14">
        <v>44</v>
      </c>
      <c r="U33" s="14">
        <v>45.669999999999995</v>
      </c>
      <c r="V33" s="14">
        <v>42.429999999999993</v>
      </c>
      <c r="W33" s="14">
        <v>45.060000000000016</v>
      </c>
      <c r="X33" s="14">
        <v>35.559999999999988</v>
      </c>
      <c r="Y33" s="14">
        <v>31.379999999999995</v>
      </c>
      <c r="Z33" s="14">
        <v>29.90000000000002</v>
      </c>
      <c r="AA33" s="14">
        <v>33.600000000000009</v>
      </c>
      <c r="AB33" s="14">
        <v>35.399999999999977</v>
      </c>
      <c r="AC33" s="14">
        <v>41.770000000000039</v>
      </c>
      <c r="AD33" s="14">
        <f>SUM(AE33:AP33)</f>
        <v>232.63300000000004</v>
      </c>
      <c r="AE33" s="15">
        <v>29.8</v>
      </c>
      <c r="AF33" s="14">
        <f>[18]объемы!$AG$79+[18]объемы!$AG$80</f>
        <v>28.032999999999994</v>
      </c>
      <c r="AG33" s="14">
        <f>[19]объемы!$AH$79+[19]объемы!$AH$80</f>
        <v>40.400000000000006</v>
      </c>
      <c r="AH33" s="15">
        <f>[20]объемы!$AI$79+[20]объемы!$AI$80</f>
        <v>31.9</v>
      </c>
      <c r="AI33" s="14">
        <f>[21]объемы!$AJ$79+[21]объемы!$AJ$80</f>
        <v>36.300000000000004</v>
      </c>
      <c r="AJ33" s="14">
        <f>[22]объемы!$AK$79+[22]объемы!$AK$80</f>
        <v>34.899999999999991</v>
      </c>
      <c r="AK33" s="14">
        <f>[23]объемы!$AL$79+[23]объемы!$AL$80</f>
        <v>31.299999999999997</v>
      </c>
      <c r="AL33" s="14"/>
      <c r="AM33" s="14"/>
      <c r="AN33" s="14"/>
      <c r="AO33" s="14"/>
      <c r="AP33" s="14"/>
      <c r="AQ33" s="15">
        <f t="shared" si="7"/>
        <v>-55.686999999999955</v>
      </c>
      <c r="AR33" s="26">
        <f t="shared" si="8"/>
        <v>-0.19314303551609308</v>
      </c>
      <c r="AS33" s="28"/>
      <c r="AT33" s="30"/>
    </row>
    <row r="34" spans="1:46" x14ac:dyDescent="0.2">
      <c r="A34" s="6" t="s">
        <v>42</v>
      </c>
      <c r="B34" s="14">
        <f t="shared" si="48"/>
        <v>166.7</v>
      </c>
      <c r="C34" s="14">
        <f t="shared" si="49"/>
        <v>96</v>
      </c>
      <c r="D34" s="14">
        <v>13.2</v>
      </c>
      <c r="E34" s="14">
        <v>11.5</v>
      </c>
      <c r="F34" s="14">
        <v>13.7</v>
      </c>
      <c r="G34" s="14">
        <v>14.300000000000004</v>
      </c>
      <c r="H34" s="14">
        <v>15.099999999999994</v>
      </c>
      <c r="I34" s="14">
        <v>12.5</v>
      </c>
      <c r="J34" s="14">
        <v>15.700000000000003</v>
      </c>
      <c r="K34" s="14">
        <v>15.099999999999994</v>
      </c>
      <c r="L34" s="14">
        <v>12.400000000000006</v>
      </c>
      <c r="M34" s="14">
        <v>14.699999999999989</v>
      </c>
      <c r="N34" s="14">
        <v>13.100000000000023</v>
      </c>
      <c r="O34" s="14">
        <v>15.399999999999977</v>
      </c>
      <c r="P34" s="14">
        <f t="shared" si="42"/>
        <v>179.3</v>
      </c>
      <c r="Q34" s="14">
        <f t="shared" ref="Q33:Q34" si="50">SUM(R34:X34)</f>
        <v>119.7</v>
      </c>
      <c r="R34" s="14">
        <v>15.3</v>
      </c>
      <c r="S34" s="14">
        <v>16.7</v>
      </c>
      <c r="T34" s="14">
        <v>15.5</v>
      </c>
      <c r="U34" s="14">
        <v>20.099999999999994</v>
      </c>
      <c r="V34" s="14">
        <v>17.300000000000011</v>
      </c>
      <c r="W34" s="14">
        <v>15.599999999999994</v>
      </c>
      <c r="X34" s="14">
        <v>19.200000000000003</v>
      </c>
      <c r="Y34" s="14">
        <v>15.999999999999986</v>
      </c>
      <c r="Z34" s="14">
        <v>12.200000000000017</v>
      </c>
      <c r="AA34" s="14">
        <v>12.900000000000006</v>
      </c>
      <c r="AB34" s="14">
        <v>9.1999999999999886</v>
      </c>
      <c r="AC34" s="14">
        <v>9.3000000000000114</v>
      </c>
      <c r="AD34" s="14">
        <f t="shared" ref="AD33:AD34" si="51">SUM(AE34:AP34)</f>
        <v>49.2</v>
      </c>
      <c r="AE34" s="14">
        <v>7.4</v>
      </c>
      <c r="AF34" s="14">
        <f>[18]объемы!$AG$81</f>
        <v>6.6</v>
      </c>
      <c r="AG34" s="14">
        <f>[19]объемы!$AH$81</f>
        <v>5.8999999999999986</v>
      </c>
      <c r="AH34" s="14">
        <f>[20]объемы!$AI$81</f>
        <v>7.1000000000000014</v>
      </c>
      <c r="AI34" s="14">
        <f>[21]объемы!$AJ$81</f>
        <v>6.3999999999999986</v>
      </c>
      <c r="AJ34" s="14">
        <f>[22]объемы!$AK$81</f>
        <v>5.7000000000000028</v>
      </c>
      <c r="AK34" s="14">
        <f>[23]объемы!$AL$81</f>
        <v>10.100000000000001</v>
      </c>
      <c r="AL34" s="14"/>
      <c r="AM34" s="14"/>
      <c r="AN34" s="14"/>
      <c r="AO34" s="14"/>
      <c r="AP34" s="14"/>
      <c r="AQ34" s="15">
        <f t="shared" si="7"/>
        <v>-70.5</v>
      </c>
      <c r="AR34" s="26">
        <f t="shared" si="8"/>
        <v>-0.58897243107769426</v>
      </c>
      <c r="AS34" s="28"/>
      <c r="AT34" s="30"/>
    </row>
    <row r="35" spans="1:46" x14ac:dyDescent="0.2"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46" x14ac:dyDescent="0.2"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E36" s="16"/>
      <c r="AF36" s="16"/>
      <c r="AG36" s="16"/>
      <c r="AH36" s="16"/>
      <c r="AI36" s="16"/>
      <c r="AJ36" s="19"/>
      <c r="AK36" s="21"/>
    </row>
    <row r="37" spans="1:46" x14ac:dyDescent="0.2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E37" s="16"/>
      <c r="AF37" s="16"/>
      <c r="AG37" s="16"/>
      <c r="AH37" s="16"/>
      <c r="AI37" s="16"/>
      <c r="AJ37" s="20"/>
    </row>
    <row r="38" spans="1:46" x14ac:dyDescent="0.2">
      <c r="AI38" s="20"/>
      <c r="AJ38" s="20"/>
    </row>
    <row r="39" spans="1:46" x14ac:dyDescent="0.2"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E39" s="16"/>
      <c r="AF39" s="16"/>
      <c r="AG39" s="16"/>
      <c r="AH39" s="16"/>
      <c r="AI39" s="36"/>
      <c r="AJ39" s="20"/>
    </row>
    <row r="40" spans="1:46" x14ac:dyDescent="0.2"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I40" s="20"/>
      <c r="AJ40" s="20"/>
    </row>
    <row r="41" spans="1:46" x14ac:dyDescent="0.2"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I41" s="20"/>
      <c r="AJ41" s="20"/>
    </row>
    <row r="42" spans="1:46" x14ac:dyDescent="0.2"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I42" s="20"/>
      <c r="AJ42" s="20"/>
    </row>
    <row r="43" spans="1:46" x14ac:dyDescent="0.2"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I43" s="20"/>
      <c r="AJ43" s="20"/>
    </row>
    <row r="44" spans="1:46" x14ac:dyDescent="0.2"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I44" s="20"/>
      <c r="AJ44" s="20"/>
    </row>
    <row r="45" spans="1:46" x14ac:dyDescent="0.2">
      <c r="AI45" s="17"/>
      <c r="AJ45" s="17"/>
    </row>
    <row r="46" spans="1:46" x14ac:dyDescent="0.2"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I46" s="17"/>
      <c r="AJ46" s="17"/>
    </row>
    <row r="47" spans="1:46" x14ac:dyDescent="0.2"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I47" s="18"/>
      <c r="AJ47" s="18"/>
    </row>
    <row r="48" spans="1:46" x14ac:dyDescent="0.2"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8:29" x14ac:dyDescent="0.2"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8:29" x14ac:dyDescent="0.2"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8:29" x14ac:dyDescent="0.2"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8:29" x14ac:dyDescent="0.2"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8:29" x14ac:dyDescent="0.2"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8:29" x14ac:dyDescent="0.2"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8:29" x14ac:dyDescent="0.2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7" spans="18:29" x14ac:dyDescent="0.2"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8:29" x14ac:dyDescent="0.2"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</sheetData>
  <mergeCells count="2">
    <mergeCell ref="A3:A4"/>
    <mergeCell ref="AQ3:AR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2015-06-09T14:45:54Z</cp:lastPrinted>
  <dcterms:created xsi:type="dcterms:W3CDTF">2011-12-13T08:30:24Z</dcterms:created>
  <dcterms:modified xsi:type="dcterms:W3CDTF">2015-08-12T15:12:55Z</dcterms:modified>
</cp:coreProperties>
</file>